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1170" windowWidth="18450" windowHeight="8700"/>
  </bookViews>
  <sheets>
    <sheet name="Listing" sheetId="1" r:id="rId1"/>
  </sheets>
  <calcPr calcId="125725"/>
</workbook>
</file>

<file path=xl/calcChain.xml><?xml version="1.0" encoding="utf-8"?>
<calcChain xmlns="http://schemas.openxmlformats.org/spreadsheetml/2006/main">
  <c r="E102" i="1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3"/>
  <c r="H103"/>
  <c r="L103"/>
  <c r="I103" l="1"/>
</calcChain>
</file>

<file path=xl/sharedStrings.xml><?xml version="1.0" encoding="utf-8"?>
<sst xmlns="http://schemas.openxmlformats.org/spreadsheetml/2006/main" count="816" uniqueCount="631">
  <si>
    <t>27 MAR 2009</t>
  </si>
  <si>
    <t>Author</t>
  </si>
  <si>
    <t>Title</t>
  </si>
  <si>
    <t>Page Count</t>
  </si>
  <si>
    <t>URL on Wiley Online Library</t>
  </si>
  <si>
    <t>O-Book ISBN</t>
  </si>
  <si>
    <t>Print ISBN</t>
  </si>
  <si>
    <t>Online 
Availability Date</t>
  </si>
  <si>
    <t>O-Book 
Price (US$)</t>
  </si>
  <si>
    <t>Print 
Publication Date</t>
  </si>
  <si>
    <t>Print 
Price (US$)</t>
  </si>
  <si>
    <t>16 JAN 2009</t>
  </si>
  <si>
    <t>15 OCT 2010</t>
  </si>
  <si>
    <t>26 MAR 2010</t>
  </si>
  <si>
    <t>16 JAN 2004</t>
  </si>
  <si>
    <t>Genetics</t>
  </si>
  <si>
    <t>15 APR 2008</t>
  </si>
  <si>
    <t>08 AUG 2008</t>
  </si>
  <si>
    <t>30 MAY 2008</t>
  </si>
  <si>
    <t>10 JUL 2007</t>
  </si>
  <si>
    <t>Microbiology &amp; Virology</t>
  </si>
  <si>
    <t>14 JAN 2008</t>
  </si>
  <si>
    <t>17 MAR 2010</t>
  </si>
  <si>
    <t>31 MAR 2011</t>
  </si>
  <si>
    <t>11 JUL 2008</t>
  </si>
  <si>
    <t>04 SEP 2009</t>
  </si>
  <si>
    <t>05 MAR 2009</t>
  </si>
  <si>
    <t>20 NOV 2009</t>
  </si>
  <si>
    <t>17 APR 2009</t>
  </si>
  <si>
    <t>04 MAY 2006</t>
  </si>
  <si>
    <t>10 MAY 2006</t>
  </si>
  <si>
    <t>27 JAN 2006</t>
  </si>
  <si>
    <t>14 JUN 2006</t>
  </si>
  <si>
    <t>28 JAN 2005</t>
  </si>
  <si>
    <t>Lee</t>
  </si>
  <si>
    <t>Gilbert</t>
  </si>
  <si>
    <t>27 JAN 2005</t>
  </si>
  <si>
    <t>20 MAY 2005</t>
  </si>
  <si>
    <t>07 OCT 2005</t>
  </si>
  <si>
    <t>20 APR 2006</t>
  </si>
  <si>
    <t>30 JUN 2005</t>
  </si>
  <si>
    <t>28 FEB 2006</t>
  </si>
  <si>
    <t>23 MAR 2007</t>
  </si>
  <si>
    <t>29 MAR 2007</t>
  </si>
  <si>
    <t>08 JUN 2007</t>
  </si>
  <si>
    <t>06 DEC 2007</t>
  </si>
  <si>
    <t>29 JAN 2008</t>
  </si>
  <si>
    <t>15 JUL 2010</t>
  </si>
  <si>
    <t>02 APR 2009</t>
  </si>
  <si>
    <t>13 FEB 2009</t>
  </si>
  <si>
    <t>20 DEC 2010</t>
  </si>
  <si>
    <t>Stacey</t>
  </si>
  <si>
    <t>09 NOV 2010</t>
  </si>
  <si>
    <t>Eidhammer</t>
  </si>
  <si>
    <t>Cell &amp; Molecular Biology</t>
  </si>
  <si>
    <t>LS33</t>
  </si>
  <si>
    <t>Veenstra</t>
  </si>
  <si>
    <t>Proteomics for Biological Discovery, Online Version</t>
  </si>
  <si>
    <t>9780470007747</t>
  </si>
  <si>
    <t>31 MAY 2006</t>
  </si>
  <si>
    <t>9780471160052</t>
  </si>
  <si>
    <t>12 JUN 2006</t>
  </si>
  <si>
    <t>FO00</t>
  </si>
  <si>
    <t>James</t>
  </si>
  <si>
    <t>Microbial Hazard Identification in Fresh Fruits and Vegetables, Online Version</t>
  </si>
  <si>
    <t>9780470007761</t>
  </si>
  <si>
    <t>03 NOV 2006</t>
  </si>
  <si>
    <t>9780471670766</t>
  </si>
  <si>
    <t>LS69</t>
  </si>
  <si>
    <t>Lesk</t>
  </si>
  <si>
    <t>Database Annotation in Molecular Biology - Principles and Practice</t>
  </si>
  <si>
    <t>9780470012420</t>
  </si>
  <si>
    <t>08 JUN 2005</t>
  </si>
  <si>
    <t>9780470856819</t>
  </si>
  <si>
    <t>23 DEC 2004</t>
  </si>
  <si>
    <t>LS35</t>
  </si>
  <si>
    <t>Grandi</t>
  </si>
  <si>
    <t>Genomics, Proteomics and Vaccines</t>
  </si>
  <si>
    <t>9780470012536</t>
  </si>
  <si>
    <t>9780470856161</t>
  </si>
  <si>
    <t>04 MAR 2004</t>
  </si>
  <si>
    <t>ES70</t>
  </si>
  <si>
    <t>Bates</t>
  </si>
  <si>
    <t>Computational Fluid Dynamics - Applications in Environmental Hydraulics</t>
  </si>
  <si>
    <t>9780470015193</t>
  </si>
  <si>
    <t>10 OCT 2005</t>
  </si>
  <si>
    <t>9780470843598</t>
  </si>
  <si>
    <t>17 MAY 2005</t>
  </si>
  <si>
    <t>Keedwell</t>
  </si>
  <si>
    <t>Intelligent Bioinformatics - The Application of Artificial Intelligence Techniques to Bioinformatics Problems</t>
  </si>
  <si>
    <t>9780470015728</t>
  </si>
  <si>
    <t>20 DEC 2005</t>
  </si>
  <si>
    <t>9780470021750</t>
  </si>
  <si>
    <t>Moorhouse</t>
  </si>
  <si>
    <t>Bioinformatics, Biocomputing and Perl - An Introduction to Bioinformatics Computing Skillsand Practice</t>
  </si>
  <si>
    <t>9780470020579</t>
  </si>
  <si>
    <t>9780470853313</t>
  </si>
  <si>
    <t>23 JUN 2004</t>
  </si>
  <si>
    <t>Halford</t>
  </si>
  <si>
    <t>Plant Biotechnology - Current and Future Applications of Genetically Modified Crops</t>
  </si>
  <si>
    <t>9780470021835</t>
  </si>
  <si>
    <t>20 JUN 2006</t>
  </si>
  <si>
    <t>9780470021811</t>
  </si>
  <si>
    <t>09 FEB 2006</t>
  </si>
  <si>
    <t>Weston</t>
  </si>
  <si>
    <t>Bioinformatics Software Engineering - Delivering Effective Applications</t>
  </si>
  <si>
    <t>9780470030141</t>
  </si>
  <si>
    <t>11 JAN 2006</t>
  </si>
  <si>
    <t>9780470857724</t>
  </si>
  <si>
    <t>18 NOV 2004</t>
  </si>
  <si>
    <t>Nagl</t>
  </si>
  <si>
    <t>Cancer Bioinformatics - From Therapy Design to Treatment</t>
  </si>
  <si>
    <t>9780470032893</t>
  </si>
  <si>
    <t>16 MAY 2006</t>
  </si>
  <si>
    <t>9780470863046</t>
  </si>
  <si>
    <t>27 FEB 2006</t>
  </si>
  <si>
    <t>LS30</t>
  </si>
  <si>
    <t>Harris</t>
  </si>
  <si>
    <t>Cell Biology Protocols</t>
  </si>
  <si>
    <t>9780470033487</t>
  </si>
  <si>
    <t>03 JUL 2006</t>
  </si>
  <si>
    <t>9780470847589</t>
  </si>
  <si>
    <t>LS60</t>
  </si>
  <si>
    <t>Falus</t>
  </si>
  <si>
    <t>Immunogenomics and Human Disease</t>
  </si>
  <si>
    <t>9780470034095</t>
  </si>
  <si>
    <t>9780470015308</t>
  </si>
  <si>
    <t>05 JAN 2006</t>
  </si>
  <si>
    <t>ES1C</t>
  </si>
  <si>
    <t>Taylor</t>
  </si>
  <si>
    <t>Intelligent Positioning - GIS-GPS Unification</t>
  </si>
  <si>
    <t>9780470035665</t>
  </si>
  <si>
    <t>07 JUN 2006</t>
  </si>
  <si>
    <t>9780470850039</t>
  </si>
  <si>
    <t>Templeton</t>
  </si>
  <si>
    <t>Population Genetics and Evolutionary Theory</t>
  </si>
  <si>
    <t>9780470047354</t>
  </si>
  <si>
    <t>06 FEB 2006</t>
  </si>
  <si>
    <t>9780471409519</t>
  </si>
  <si>
    <t>18 SEP 2006</t>
  </si>
  <si>
    <t>Plant Science</t>
  </si>
  <si>
    <t>LS90</t>
  </si>
  <si>
    <t>Evert</t>
  </si>
  <si>
    <t>Esau's Plant Anatomy: Meristems, Cells, and Tissues of the Plant Body, Third Edition</t>
  </si>
  <si>
    <t>9780470047385</t>
  </si>
  <si>
    <t>9780471738435</t>
  </si>
  <si>
    <t>29 AUG 2006</t>
  </si>
  <si>
    <t>Tsai</t>
  </si>
  <si>
    <t>Biomacromolecules: Introduction to Structure, Function, and Informatics</t>
  </si>
  <si>
    <t>9780470080122</t>
  </si>
  <si>
    <t>14 APR 2006</t>
  </si>
  <si>
    <t>9780471713975</t>
  </si>
  <si>
    <t>30 OCT 2006</t>
  </si>
  <si>
    <t>Azuaje</t>
  </si>
  <si>
    <t>Data Analysis and Visualization in Genomics and Proteomics</t>
  </si>
  <si>
    <t>9780470094419</t>
  </si>
  <si>
    <t>15 JUN 2005</t>
  </si>
  <si>
    <t>9780470094396</t>
  </si>
  <si>
    <t>21 APR 2005</t>
  </si>
  <si>
    <t>Hui</t>
  </si>
  <si>
    <t>Handbook of Food Products Manufacturing, Two-Volume Set</t>
  </si>
  <si>
    <t>9780470113554</t>
  </si>
  <si>
    <t>01 AUG 2006</t>
  </si>
  <si>
    <t>9780470049648</t>
  </si>
  <si>
    <t>13 APR 2007</t>
  </si>
  <si>
    <t>ES50</t>
  </si>
  <si>
    <t>De Jong</t>
  </si>
  <si>
    <t>Climate and Hydrology of Mountain Areas</t>
  </si>
  <si>
    <t>9780470858240</t>
  </si>
  <si>
    <t>9780470858141</t>
  </si>
  <si>
    <t>07 JUN 2005</t>
  </si>
  <si>
    <t>Stilwell</t>
  </si>
  <si>
    <t>Applied GIS and Spatial Analysis</t>
  </si>
  <si>
    <t>9780470871331</t>
  </si>
  <si>
    <t>17 MAR 2006</t>
  </si>
  <si>
    <t>9780470844090</t>
  </si>
  <si>
    <t>29 OCT 2003</t>
  </si>
  <si>
    <t>ES71</t>
  </si>
  <si>
    <t>Rushton</t>
  </si>
  <si>
    <t>Groundwater Hydrology - Conceptual and Computational Models</t>
  </si>
  <si>
    <t>9780470871669</t>
  </si>
  <si>
    <t>27 SEP 2005</t>
  </si>
  <si>
    <t>9780470850046</t>
  </si>
  <si>
    <t>23 OCT 2003</t>
  </si>
  <si>
    <t>Kresina</t>
  </si>
  <si>
    <t>An Introduction to Molecular Medicine and Gene Therapy</t>
  </si>
  <si>
    <t>9780471223870</t>
  </si>
  <si>
    <t>14 JAN 2002</t>
  </si>
  <si>
    <t>9780471391883</t>
  </si>
  <si>
    <t>13 OCT 2000</t>
  </si>
  <si>
    <t>Gerstein</t>
  </si>
  <si>
    <t>Molecular Biology Problem Solver: A Laboratory Guide</t>
  </si>
  <si>
    <t>9780471223900</t>
  </si>
  <si>
    <t>11 JAN 2002</t>
  </si>
  <si>
    <t>9780471379720</t>
  </si>
  <si>
    <t>24 SEP 2001</t>
  </si>
  <si>
    <t>Brenner</t>
  </si>
  <si>
    <t>Oncogenomics: Molecular Approaches to Cancer (Online Version)</t>
  </si>
  <si>
    <t>9780471476658</t>
  </si>
  <si>
    <t>9780471225928</t>
  </si>
  <si>
    <t>15 MAR 2004</t>
  </si>
  <si>
    <t>Finkel</t>
  </si>
  <si>
    <t>Signal Transduction and Human Disease</t>
  </si>
  <si>
    <t>9780471482703</t>
  </si>
  <si>
    <t>24 JUN 2003</t>
  </si>
  <si>
    <t>9780471020110</t>
  </si>
  <si>
    <t>16 MAY 2003</t>
  </si>
  <si>
    <t>Cullis</t>
  </si>
  <si>
    <t>Plant Genomics and Proteomics</t>
  </si>
  <si>
    <t>9780471488576</t>
  </si>
  <si>
    <t>26 JAN 2004</t>
  </si>
  <si>
    <t>9780471373148</t>
  </si>
  <si>
    <t>19 DEC 2003</t>
  </si>
  <si>
    <t>Weiss</t>
  </si>
  <si>
    <t>Genetics and the Logic of Evolution</t>
  </si>
  <si>
    <t>9780471532651</t>
  </si>
  <si>
    <t>9780471238058</t>
  </si>
  <si>
    <t>09 JAN 2004</t>
  </si>
  <si>
    <t>LS50</t>
  </si>
  <si>
    <t>Zhou</t>
  </si>
  <si>
    <t>Microbial Functional Genomics</t>
  </si>
  <si>
    <t>9780471647522</t>
  </si>
  <si>
    <t>9780471071907</t>
  </si>
  <si>
    <t>05 MAR 2004</t>
  </si>
  <si>
    <t>Prendergast</t>
  </si>
  <si>
    <t>Molecular Cancer Therapeutics: Strategies for Drug Discovery and Development</t>
  </si>
  <si>
    <t>9780471656166</t>
  </si>
  <si>
    <t>9780471432029</t>
  </si>
  <si>
    <t>19 MAR 2004</t>
  </si>
  <si>
    <t>Stein</t>
  </si>
  <si>
    <t>Cell Cycle and Growth Control: Biomolecular Regulation and Cancer, Second Edition</t>
  </si>
  <si>
    <t>9780471656432</t>
  </si>
  <si>
    <t>9780471250715</t>
  </si>
  <si>
    <t>10 MAY 2004</t>
  </si>
  <si>
    <t>Knudsen</t>
  </si>
  <si>
    <t>Guide to Analysis of DNA Microarray Data, Second Edition</t>
  </si>
  <si>
    <t>9780471670278</t>
  </si>
  <si>
    <t>9780471656043</t>
  </si>
  <si>
    <t>17 FEB 2004</t>
  </si>
  <si>
    <t>Storey</t>
  </si>
  <si>
    <t>Functional Metabolism: Regulation and Adaptation</t>
  </si>
  <si>
    <t>9780471675587</t>
  </si>
  <si>
    <t>9780471410904</t>
  </si>
  <si>
    <t>02 AUG 2004</t>
  </si>
  <si>
    <t>Wrolstad</t>
  </si>
  <si>
    <t>Handbook of Food Analytical Chemistry (V1: Water; V2: Pigment, Online Version)</t>
  </si>
  <si>
    <t>9780471709084</t>
  </si>
  <si>
    <t>9780471721871</t>
  </si>
  <si>
    <t>15 DEC 2004</t>
  </si>
  <si>
    <t>Pasternak</t>
  </si>
  <si>
    <t>An Introduction to Human Molecular Genetics: Mechanisms of Inherited Diseases, Second Editionne Version)</t>
  </si>
  <si>
    <t>9780471719182</t>
  </si>
  <si>
    <t>9780471474265</t>
  </si>
  <si>
    <t>FO10</t>
  </si>
  <si>
    <t>Schmidt</t>
  </si>
  <si>
    <t>Food Safety Handbook</t>
  </si>
  <si>
    <t>9780471721598</t>
  </si>
  <si>
    <t>9780471210641</t>
  </si>
  <si>
    <t>24 FEB 2003</t>
  </si>
  <si>
    <t>Zhang</t>
  </si>
  <si>
    <t>Microarray Quality Control</t>
  </si>
  <si>
    <t>9780471728542</t>
  </si>
  <si>
    <t>9780471453444</t>
  </si>
  <si>
    <t>19 FEB 2004</t>
  </si>
  <si>
    <t>Costa</t>
  </si>
  <si>
    <t>Gene-Environment Interactions: Fundamentals of Ecogenetics</t>
  </si>
  <si>
    <t>9780471758044</t>
  </si>
  <si>
    <t>16 MAR 2006</t>
  </si>
  <si>
    <t>9780471467816</t>
  </si>
  <si>
    <t>24 FEB 2006</t>
  </si>
  <si>
    <t>Haines</t>
  </si>
  <si>
    <t>Genetic Analysis of Complex Diseases, Second Edition</t>
  </si>
  <si>
    <t>9780471781141</t>
  </si>
  <si>
    <t>9780471089520</t>
  </si>
  <si>
    <t>Kaput</t>
  </si>
  <si>
    <t>Nutritional Genomics: Discovering the Path to Personalized Nutrition</t>
  </si>
  <si>
    <t>9780471781790</t>
  </si>
  <si>
    <t>9780471683193</t>
  </si>
  <si>
    <t>Humphery-Smith</t>
  </si>
  <si>
    <t>Microbial Proteomics: Functional Biology of Whole Organisms</t>
  </si>
  <si>
    <t>9780471973164</t>
  </si>
  <si>
    <t>27 OCT 2005</t>
  </si>
  <si>
    <t>9780471699750</t>
  </si>
  <si>
    <t>27 JUL 2006</t>
  </si>
  <si>
    <t>Kambhampati</t>
  </si>
  <si>
    <t>Protein Microarray Technology</t>
  </si>
  <si>
    <t>9783527601554</t>
  </si>
  <si>
    <t>9783527305971</t>
  </si>
  <si>
    <t>10 FEB 2004</t>
  </si>
  <si>
    <t>Sanchez</t>
  </si>
  <si>
    <t>Biomedical Applications of Proteomics</t>
  </si>
  <si>
    <t>9783527601561</t>
  </si>
  <si>
    <t>20 SEP 2004</t>
  </si>
  <si>
    <t>9783527308071</t>
  </si>
  <si>
    <t>Bommarius</t>
  </si>
  <si>
    <t>Biocatalysis - Fundamentals and Applications</t>
  </si>
  <si>
    <t>9783527602360</t>
  </si>
  <si>
    <t>9783527303441</t>
  </si>
  <si>
    <t>Kayser</t>
  </si>
  <si>
    <t>Pharmaceutical Biotechnology - Drug Discovery and Clinical Applications</t>
  </si>
  <si>
    <t>9783527602414</t>
  </si>
  <si>
    <t>9783527305544</t>
  </si>
  <si>
    <t>Hoppert</t>
  </si>
  <si>
    <t>Microscopic Techniques in Biotechnology</t>
  </si>
  <si>
    <t>9783527602612</t>
  </si>
  <si>
    <t>9783527301980</t>
  </si>
  <si>
    <t>19 MAY 2003</t>
  </si>
  <si>
    <t>Westermeier</t>
  </si>
  <si>
    <t>Electrophoresis in Practice - A Guide to Methodsand Applications of DNA and Protein Separation 4e</t>
  </si>
  <si>
    <t>9783527603466</t>
  </si>
  <si>
    <t>31 MAR 2005</t>
  </si>
  <si>
    <t>9783527311811</t>
  </si>
  <si>
    <t>16 FEB 2005</t>
  </si>
  <si>
    <t>Meksem</t>
  </si>
  <si>
    <t>The Handbook of Plant Genome Mapping - Genetic and Physical Mapping</t>
  </si>
  <si>
    <t>9783527603510</t>
  </si>
  <si>
    <t>28 APR 2005</t>
  </si>
  <si>
    <t>9783527311163</t>
  </si>
  <si>
    <t>01 MAR 2005</t>
  </si>
  <si>
    <t>Fischer</t>
  </si>
  <si>
    <t>Molecular Farming - Plant-made Pharmaceuticals and Technical Proteins</t>
  </si>
  <si>
    <t>9783527603633</t>
  </si>
  <si>
    <t>06 JUN 2005</t>
  </si>
  <si>
    <t>9783527307869</t>
  </si>
  <si>
    <t>07 OCT 2004</t>
  </si>
  <si>
    <t>Jördening</t>
  </si>
  <si>
    <t>Environmental Biotechnology - Concepts and Applications</t>
  </si>
  <si>
    <t>9783527604289</t>
  </si>
  <si>
    <t>26 JUL 2005</t>
  </si>
  <si>
    <t>9783527305858</t>
  </si>
  <si>
    <t>10 JAN 2005</t>
  </si>
  <si>
    <t>Brigelius-Flohé</t>
  </si>
  <si>
    <t>Nutritional Genomics - Impact on Health and Disease</t>
  </si>
  <si>
    <t>9783527608102</t>
  </si>
  <si>
    <t>29 JUN 2006</t>
  </si>
  <si>
    <t>9783527312948</t>
  </si>
  <si>
    <t>Dardel</t>
  </si>
  <si>
    <t>Bioinformatics - Genomics and Post-Genomics</t>
  </si>
  <si>
    <t>9780470020036</t>
  </si>
  <si>
    <t>27 APR 2007</t>
  </si>
  <si>
    <t>9780470020012</t>
  </si>
  <si>
    <t>31 AUG 2006</t>
  </si>
  <si>
    <t>Singleton</t>
  </si>
  <si>
    <t>Dictionary of Microbiology and Molecular Biology3e Rev</t>
  </si>
  <si>
    <t>9780470056981</t>
  </si>
  <si>
    <t>26 APR 2007</t>
  </si>
  <si>
    <t>9780470035450</t>
  </si>
  <si>
    <t>09 OCT 2006</t>
  </si>
  <si>
    <t>Brassington</t>
  </si>
  <si>
    <t>Field Hydrogeology 3e</t>
  </si>
  <si>
    <t>9780470057032</t>
  </si>
  <si>
    <t>15 JUN 2007</t>
  </si>
  <si>
    <t>9780470018286</t>
  </si>
  <si>
    <t>06 DEC 2006</t>
  </si>
  <si>
    <t>Kavanagh</t>
  </si>
  <si>
    <t>Medical Mycology - Cellular and Molecular Techniques</t>
  </si>
  <si>
    <t>9780470057414</t>
  </si>
  <si>
    <t>14 JUN 2007</t>
  </si>
  <si>
    <t>9780470019238</t>
  </si>
  <si>
    <t>AG00</t>
  </si>
  <si>
    <t>Maynard</t>
  </si>
  <si>
    <t>Knott's Handbook for Vegetable Growers, 5th Edition</t>
  </si>
  <si>
    <t>9780470121474</t>
  </si>
  <si>
    <t>9780471738282</t>
  </si>
  <si>
    <t>29 SEP 2006</t>
  </si>
  <si>
    <t>Holmes</t>
  </si>
  <si>
    <t>A Cell Biologist's Guide to Modeling and Bioinformatics</t>
  </si>
  <si>
    <t>9780470139356</t>
  </si>
  <si>
    <t>08 NOV 2006</t>
  </si>
  <si>
    <t>9780471164203</t>
  </si>
  <si>
    <t>Freshney</t>
  </si>
  <si>
    <t>Culture of Human Stem Cells</t>
  </si>
  <si>
    <t>9780470167526</t>
  </si>
  <si>
    <t>22 JAN 2007</t>
  </si>
  <si>
    <t>9780470052464</t>
  </si>
  <si>
    <t>Mine</t>
  </si>
  <si>
    <t>Egg Bioscience and Biotechnology</t>
  </si>
  <si>
    <t>9780470181249</t>
  </si>
  <si>
    <t>9780470039984</t>
  </si>
  <si>
    <t>13 MAR 2008</t>
  </si>
  <si>
    <t>FO36</t>
  </si>
  <si>
    <t>Nollet</t>
  </si>
  <si>
    <t>Handbook of Meat, Poultry and Seafood Quality</t>
  </si>
  <si>
    <t>9780470277829</t>
  </si>
  <si>
    <t>10 DEC 2007</t>
  </si>
  <si>
    <t>9780813824468</t>
  </si>
  <si>
    <t>07 MAR 2007</t>
  </si>
  <si>
    <t>Kirchman</t>
  </si>
  <si>
    <t>Microbial Ecology of the Oceans 2e</t>
  </si>
  <si>
    <t>9780470281840</t>
  </si>
  <si>
    <t>9780470043448</t>
  </si>
  <si>
    <t>06 JUN 2008</t>
  </si>
  <si>
    <t>LS36</t>
  </si>
  <si>
    <t>Larijani</t>
  </si>
  <si>
    <t>Chemical Biology - Techniques and Applications</t>
  </si>
  <si>
    <t>9780470319253</t>
  </si>
  <si>
    <t>9780470090640</t>
  </si>
  <si>
    <t>18 AUG 2006</t>
  </si>
  <si>
    <t>Fortin</t>
  </si>
  <si>
    <t>Food Regulation: Law, Science, Policy, and Practice</t>
  </si>
  <si>
    <t>9780470409695</t>
  </si>
  <si>
    <t>14 MAY 2008</t>
  </si>
  <si>
    <t>9780470127094</t>
  </si>
  <si>
    <t>Heredia</t>
  </si>
  <si>
    <t>Microbiologically Safe Foods</t>
  </si>
  <si>
    <t>9780470439074</t>
  </si>
  <si>
    <t>04 AUG 2008</t>
  </si>
  <si>
    <t>9780470053331</t>
  </si>
  <si>
    <t>Pevsner</t>
  </si>
  <si>
    <t>Bioinformatics and Functional Genomics, Second Edition</t>
  </si>
  <si>
    <t>9780470451496</t>
  </si>
  <si>
    <t>13 MAY 2009</t>
  </si>
  <si>
    <t>9780470085851</t>
  </si>
  <si>
    <t>Mitchell</t>
  </si>
  <si>
    <t>Environmental Microbiology Second Edition</t>
  </si>
  <si>
    <t>9780470495117</t>
  </si>
  <si>
    <t>12 MAR 2010</t>
  </si>
  <si>
    <t>9780470177907</t>
  </si>
  <si>
    <t>11 DEC 2009</t>
  </si>
  <si>
    <t>Sullivan</t>
  </si>
  <si>
    <t>Human Embryonic Stem Cells - The Practical Handbook</t>
  </si>
  <si>
    <t>9780470511619</t>
  </si>
  <si>
    <t>9780470033562</t>
  </si>
  <si>
    <t>FO21</t>
  </si>
  <si>
    <t>Yam</t>
  </si>
  <si>
    <t>The Wiley Encyclopedia of Packaging Technology, 3rd Edition</t>
  </si>
  <si>
    <t>9780470541395</t>
  </si>
  <si>
    <t>11 JAN 2010</t>
  </si>
  <si>
    <t>9780470087046</t>
  </si>
  <si>
    <t>LSZ0</t>
  </si>
  <si>
    <t>Statistical Bioinformatics: For Biomedical and Life Science Researchers</t>
  </si>
  <si>
    <t>9780470567647</t>
  </si>
  <si>
    <t>16 JUN 2010</t>
  </si>
  <si>
    <t>9780471692720</t>
  </si>
  <si>
    <t>26 JAN 2010</t>
  </si>
  <si>
    <t>Caetano-Anolles</t>
  </si>
  <si>
    <t>Evolutionary Genomics and Systems Biology</t>
  </si>
  <si>
    <t>9780470570418</t>
  </si>
  <si>
    <t>9780470195147</t>
  </si>
  <si>
    <t>01 MAR 2010</t>
  </si>
  <si>
    <t>Dittmar</t>
  </si>
  <si>
    <t>Evolution after Gene Duplication</t>
  </si>
  <si>
    <t>9780470619902</t>
  </si>
  <si>
    <t>15 MAR 2011</t>
  </si>
  <si>
    <t>9780470593820</t>
  </si>
  <si>
    <t>21 SEP 2010</t>
  </si>
  <si>
    <t>Culture of Animal Cells - A Manual of Basic Technique and Specialized Applications, Sixth Edition</t>
  </si>
  <si>
    <t>9780470649367</t>
  </si>
  <si>
    <t>22 NOV 2010</t>
  </si>
  <si>
    <t>9780470528129</t>
  </si>
  <si>
    <t>Davis</t>
  </si>
  <si>
    <t>Animal Cell Culture - Essential Methods</t>
  </si>
  <si>
    <t>9780470669815</t>
  </si>
  <si>
    <t>9780470666586</t>
  </si>
  <si>
    <t>14 MAR 2011</t>
  </si>
  <si>
    <t>ES00</t>
  </si>
  <si>
    <t>Markowski</t>
  </si>
  <si>
    <t>Mesoscale Meteorology in Midlatitudes</t>
  </si>
  <si>
    <t>9780470682104</t>
  </si>
  <si>
    <t>9780470742136</t>
  </si>
  <si>
    <t>09 FEB 2010</t>
  </si>
  <si>
    <t>Davey</t>
  </si>
  <si>
    <t>Plant Cell Culture - Essential Methods</t>
  </si>
  <si>
    <t>9780470686522</t>
  </si>
  <si>
    <t>9780470686485</t>
  </si>
  <si>
    <t>Flower</t>
  </si>
  <si>
    <t>Bioinformatics for Vaccinology</t>
  </si>
  <si>
    <t>9780470699836</t>
  </si>
  <si>
    <t>24 DEC 2009</t>
  </si>
  <si>
    <t>9780470027110</t>
  </si>
  <si>
    <t>04 DEC 2008</t>
  </si>
  <si>
    <t>Starkey</t>
  </si>
  <si>
    <t>Genomics - Essential Methods</t>
  </si>
  <si>
    <t>9780470711675</t>
  </si>
  <si>
    <t>9780470711576</t>
  </si>
  <si>
    <t>Medicines from Animal Cell Culture</t>
  </si>
  <si>
    <t>9780470723791</t>
  </si>
  <si>
    <t>07 SEP 2007</t>
  </si>
  <si>
    <t>9780470850947</t>
  </si>
  <si>
    <t>03 JUL 2007</t>
  </si>
  <si>
    <t>LS32</t>
  </si>
  <si>
    <t>Tadrous</t>
  </si>
  <si>
    <t>Diagnostic Criteria Handbook in Histopathology - A Surgical Pathology Vade Mecum</t>
  </si>
  <si>
    <t>9780470723982</t>
  </si>
  <si>
    <t>22 JAN 2008</t>
  </si>
  <si>
    <t>9780470519035</t>
  </si>
  <si>
    <t>02 APR 2008</t>
  </si>
  <si>
    <t>Computational Methods for Mass Spectrometry Proteomics</t>
  </si>
  <si>
    <t>9780470724309</t>
  </si>
  <si>
    <t>9780470512975</t>
  </si>
  <si>
    <t>Kerry</t>
  </si>
  <si>
    <t>Smart Packaging Technologies for Fast Moving Consumer Goods</t>
  </si>
  <si>
    <t>9780470753699</t>
  </si>
  <si>
    <t>11 APR 2008</t>
  </si>
  <si>
    <t>9780470028025</t>
  </si>
  <si>
    <t>15 MAY 2008</t>
  </si>
  <si>
    <t>Bitton</t>
  </si>
  <si>
    <t>Wastewater Microbiology, Fourth Edition</t>
  </si>
  <si>
    <t>9780470901243</t>
  </si>
  <si>
    <t>9780470630334</t>
  </si>
  <si>
    <t>LS21</t>
  </si>
  <si>
    <t>Reinmann</t>
  </si>
  <si>
    <t>Statistical Data Analysis Explained - Applied Environmental Statistics with R</t>
  </si>
  <si>
    <t>9780470987605</t>
  </si>
  <si>
    <t>18 APR 2008</t>
  </si>
  <si>
    <t>9780470985816</t>
  </si>
  <si>
    <t>FO35</t>
  </si>
  <si>
    <t>Nunes</t>
  </si>
  <si>
    <t>Color Atlas of Postharvest Quality of Fruits and Vegetables</t>
  </si>
  <si>
    <t>9780813802947</t>
  </si>
  <si>
    <t>9780813817521</t>
  </si>
  <si>
    <t>FO32</t>
  </si>
  <si>
    <t>Park</t>
  </si>
  <si>
    <t>Bioactive Components in Milk and Dairy Products</t>
  </si>
  <si>
    <t>9780813821504</t>
  </si>
  <si>
    <t>04 DEC 2009</t>
  </si>
  <si>
    <t>9780813819822</t>
  </si>
  <si>
    <t>12 JUN 2009</t>
  </si>
  <si>
    <t>Edmunds</t>
  </si>
  <si>
    <t>Natural Groundwater Quality</t>
  </si>
  <si>
    <t>9781444300345</t>
  </si>
  <si>
    <t>22 JAN 2009</t>
  </si>
  <si>
    <t>9781405156752</t>
  </si>
  <si>
    <t>Battarbee</t>
  </si>
  <si>
    <t>Natural Climate Variability and Global WarmingoBook</t>
  </si>
  <si>
    <t>9781444300932</t>
  </si>
  <si>
    <t>9781405159050</t>
  </si>
  <si>
    <t>Bioactive Compounds in Foods</t>
  </si>
  <si>
    <t>9781444302288</t>
  </si>
  <si>
    <t>02 FEB 2009</t>
  </si>
  <si>
    <t>9781405158756</t>
  </si>
  <si>
    <t>LSC0</t>
  </si>
  <si>
    <t>Foottit</t>
  </si>
  <si>
    <t>Insect Biodiversity - Science and Society</t>
  </si>
  <si>
    <t>9781444308211</t>
  </si>
  <si>
    <t>30 MAR 2009</t>
  </si>
  <si>
    <t>9781405151429</t>
  </si>
  <si>
    <t>10 APR 2009</t>
  </si>
  <si>
    <t>FO20</t>
  </si>
  <si>
    <t>Whitehurst</t>
  </si>
  <si>
    <t>Enzymes in Food Technology</t>
  </si>
  <si>
    <t>9781444309935</t>
  </si>
  <si>
    <t>22 SEP 2009</t>
  </si>
  <si>
    <t>9781405183666</t>
  </si>
  <si>
    <t>Arvanitoyannis</t>
  </si>
  <si>
    <t>HACCP and ISO 22000 - Application to Foods of Animal Origin</t>
  </si>
  <si>
    <t>9781444320923</t>
  </si>
  <si>
    <t>30 NOV 2009</t>
  </si>
  <si>
    <t>9781405153669</t>
  </si>
  <si>
    <t>Fung</t>
  </si>
  <si>
    <t>Modelling the Impact of Climate Change on Water Resources</t>
  </si>
  <si>
    <t>9781444324921</t>
  </si>
  <si>
    <t>01 DEC 2010</t>
  </si>
  <si>
    <t>9781405196710</t>
  </si>
  <si>
    <t>19 NOV 2010</t>
  </si>
  <si>
    <t>AG50</t>
  </si>
  <si>
    <t>Cobb</t>
  </si>
  <si>
    <t>Herbicides and Plant Physiology 2e</t>
  </si>
  <si>
    <t>9781444327793</t>
  </si>
  <si>
    <t>04 SEP 2010</t>
  </si>
  <si>
    <t>9781405129350</t>
  </si>
  <si>
    <t>Sensen</t>
  </si>
  <si>
    <t>Essentials of Genomics and Bioinformatics</t>
  </si>
  <si>
    <t>9783527612642</t>
  </si>
  <si>
    <t>15 DEC 2007</t>
  </si>
  <si>
    <t>9783527305414</t>
  </si>
  <si>
    <t>22 APR 2002</t>
  </si>
  <si>
    <t>Handbook of Genome Research - Genomics,proteomics, Metabolomics, Bioinformatics, Ethicaland Legal Issues</t>
  </si>
  <si>
    <t>9783527619733</t>
  </si>
  <si>
    <t>9783527313488</t>
  </si>
  <si>
    <t>Medicinal Plant Biotechnology - From Basic Research to Industrial Applications</t>
  </si>
  <si>
    <t>9783527619771</t>
  </si>
  <si>
    <t>20 MAR 2008</t>
  </si>
  <si>
    <t>9783527314430</t>
  </si>
  <si>
    <t>07 DEC 2006</t>
  </si>
  <si>
    <t>Biochemistry</t>
  </si>
  <si>
    <t>Bisswanger</t>
  </si>
  <si>
    <t>Enzyme Kinetics - Principles and Methods 2e</t>
  </si>
  <si>
    <t>9783527622023</t>
  </si>
  <si>
    <t>9783527319572</t>
  </si>
  <si>
    <t>23 APR 2008</t>
  </si>
  <si>
    <t>Proteomics in Practice</t>
  </si>
  <si>
    <t>9783527622290</t>
  </si>
  <si>
    <t>20 MAY 2008</t>
  </si>
  <si>
    <t>9783527319411</t>
  </si>
  <si>
    <t>Kahl</t>
  </si>
  <si>
    <t>The Handbook of Plant Functional Genomics</t>
  </si>
  <si>
    <t>9783527622542</t>
  </si>
  <si>
    <t>11 JUN 2008</t>
  </si>
  <si>
    <t>9783527318858</t>
  </si>
  <si>
    <t>14 JUL 2008</t>
  </si>
  <si>
    <t>Behme</t>
  </si>
  <si>
    <t>Manufacturing of Pharmaceutical Proteins</t>
  </si>
  <si>
    <t>9783527627691</t>
  </si>
  <si>
    <t>18 JUN 2009</t>
  </si>
  <si>
    <t>9783527324446</t>
  </si>
  <si>
    <t>06 FEB 2009</t>
  </si>
  <si>
    <t>FO26</t>
  </si>
  <si>
    <t>Stanga</t>
  </si>
  <si>
    <t>Sanitation - Cleaning and Disinfection in the Food Industry</t>
  </si>
  <si>
    <t>9783527629459</t>
  </si>
  <si>
    <t>12 FEB 2010</t>
  </si>
  <si>
    <t>9783527326853</t>
  </si>
  <si>
    <t>25 FEB 2010</t>
  </si>
  <si>
    <t>Top 100 Bestsellers in Life Sciences &amp; Earth Sciences</t>
  </si>
  <si>
    <t>Code</t>
  </si>
  <si>
    <t>Subject</t>
  </si>
  <si>
    <t>Pests, Diseases &amp; Weeds</t>
  </si>
  <si>
    <t>General &amp; Introductory Agriculture</t>
  </si>
  <si>
    <t>Microbiology, Food Safety &amp; Security</t>
  </si>
  <si>
    <t>General &amp; Introductory Food Science &amp; Technology</t>
  </si>
  <si>
    <t>Meat, Fish &amp; Poultry</t>
  </si>
  <si>
    <t>Fruit &amp; Vegetable</t>
  </si>
  <si>
    <t>Dairy Food</t>
  </si>
  <si>
    <t>Food Quality Assurance</t>
  </si>
  <si>
    <t>Food Processing, Production &amp; Manufacture</t>
  </si>
  <si>
    <t>Food Packaging</t>
  </si>
  <si>
    <t>Genomics &amp; Proteomics</t>
  </si>
  <si>
    <t>Hydrological Sciences</t>
  </si>
  <si>
    <t>Atmospheric Sciences</t>
  </si>
  <si>
    <t>Groundwater &amp; Hydrogeology</t>
  </si>
  <si>
    <t>General &amp; Introductory Earth Sciences</t>
  </si>
  <si>
    <t>GIS &amp; Remote Sensing</t>
  </si>
  <si>
    <t>Biotechnology (Life Sciences)</t>
  </si>
  <si>
    <t>Cell Biology</t>
  </si>
  <si>
    <t>Methods &amp; Statistics in Ecology</t>
  </si>
  <si>
    <t>Entomology</t>
  </si>
  <si>
    <t>Life Sciences Special Topics</t>
  </si>
  <si>
    <t>Bioinformatics</t>
  </si>
  <si>
    <t>After 40% discount</t>
  </si>
  <si>
    <t>分野別コレクション(人文-Geographyに収録あり）</t>
  </si>
</sst>
</file>

<file path=xl/styles.xml><?xml version="1.0" encoding="utf-8"?>
<styleSheet xmlns="http://schemas.openxmlformats.org/spreadsheetml/2006/main">
  <numFmts count="2">
    <numFmt numFmtId="176" formatCode="######.00"/>
    <numFmt numFmtId="177" formatCode="#####0"/>
  </numFmts>
  <fonts count="8">
    <font>
      <sz val="11"/>
      <color theme="1"/>
      <name val="ＭＳ Ｐゴシック"/>
      <family val="2"/>
      <scheme val="minor"/>
    </font>
    <font>
      <sz val="10.5"/>
      <name val="ＭＳ Ｐゴシック"/>
      <family val="2"/>
      <scheme val="minor"/>
    </font>
    <font>
      <sz val="10.5"/>
      <color theme="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b/>
      <sz val="18"/>
      <color theme="8"/>
      <name val="ＭＳ Ｐゴシック"/>
      <family val="2"/>
      <scheme val="minor"/>
    </font>
    <font>
      <b/>
      <sz val="10.5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0" fontId="2" fillId="5" borderId="0" xfId="0" applyFont="1" applyFill="1" applyAlignment="1" applyProtection="1">
      <alignment horizontal="left"/>
      <protection locked="0"/>
    </xf>
    <xf numFmtId="49" fontId="2" fillId="5" borderId="0" xfId="0" applyNumberFormat="1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176" fontId="2" fillId="5" borderId="0" xfId="0" applyNumberFormat="1" applyFont="1" applyFill="1" applyAlignment="1" applyProtection="1">
      <alignment horizontal="center"/>
      <protection locked="0"/>
    </xf>
    <xf numFmtId="177" fontId="2" fillId="5" borderId="0" xfId="0" applyNumberFormat="1" applyFont="1" applyFill="1" applyAlignment="1" applyProtection="1">
      <alignment horizontal="center"/>
      <protection locked="0"/>
    </xf>
    <xf numFmtId="0" fontId="7" fillId="0" borderId="0" xfId="1" applyAlignment="1" applyProtection="1">
      <alignment horizontal="left"/>
      <protection locked="0"/>
    </xf>
    <xf numFmtId="0" fontId="7" fillId="5" borderId="0" xfId="1" applyFill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topLeftCell="C76" workbookViewId="0">
      <selection activeCell="E103" sqref="E103"/>
    </sheetView>
  </sheetViews>
  <sheetFormatPr defaultColWidth="9.125" defaultRowHeight="12.75"/>
  <cols>
    <col min="1" max="1" width="5.25" style="2" customWidth="1"/>
    <col min="2" max="2" width="24.625" style="2" customWidth="1"/>
    <col min="3" max="3" width="15.75" style="2" bestFit="1" customWidth="1"/>
    <col min="4" max="4" width="75.25" style="2" customWidth="1"/>
    <col min="5" max="5" width="52.125" style="2" bestFit="1" customWidth="1"/>
    <col min="6" max="6" width="14.75" style="18" customWidth="1"/>
    <col min="7" max="7" width="15.125" style="1" customWidth="1"/>
    <col min="8" max="9" width="10.375" style="1" customWidth="1"/>
    <col min="10" max="10" width="14.75" style="1" customWidth="1"/>
    <col min="11" max="11" width="15.125" style="1" customWidth="1"/>
    <col min="12" max="13" width="10.375" style="1" customWidth="1"/>
    <col min="14" max="14" width="9.125" style="2" customWidth="1"/>
    <col min="15" max="16384" width="9.125" style="2"/>
  </cols>
  <sheetData>
    <row r="1" spans="1:14" s="7" customFormat="1" ht="21">
      <c r="A1" s="9" t="s">
        <v>604</v>
      </c>
      <c r="F1" s="15"/>
      <c r="G1" s="8"/>
      <c r="H1" s="8"/>
      <c r="I1" s="8"/>
      <c r="J1" s="8"/>
      <c r="K1" s="8"/>
      <c r="L1" s="8"/>
      <c r="M1" s="8"/>
    </row>
    <row r="2" spans="1:14" s="14" customFormat="1" ht="25.5">
      <c r="A2" s="10" t="s">
        <v>605</v>
      </c>
      <c r="B2" s="10" t="s">
        <v>606</v>
      </c>
      <c r="C2" s="10" t="s">
        <v>1</v>
      </c>
      <c r="D2" s="10" t="s">
        <v>2</v>
      </c>
      <c r="E2" s="10" t="s">
        <v>4</v>
      </c>
      <c r="F2" s="16" t="s">
        <v>5</v>
      </c>
      <c r="G2" s="11" t="s">
        <v>7</v>
      </c>
      <c r="H2" s="11" t="s">
        <v>8</v>
      </c>
      <c r="I2" s="11" t="s">
        <v>629</v>
      </c>
      <c r="J2" s="12" t="s">
        <v>6</v>
      </c>
      <c r="K2" s="12" t="s">
        <v>9</v>
      </c>
      <c r="L2" s="12" t="s">
        <v>10</v>
      </c>
      <c r="M2" s="13" t="s">
        <v>3</v>
      </c>
    </row>
    <row r="3" spans="1:14" ht="13.5">
      <c r="A3" s="3" t="s">
        <v>359</v>
      </c>
      <c r="B3" s="3" t="s">
        <v>608</v>
      </c>
      <c r="C3" s="3" t="s">
        <v>360</v>
      </c>
      <c r="D3" s="3" t="s">
        <v>361</v>
      </c>
      <c r="E3" s="26" t="str">
        <f>HYPERLINK("http://onlinelibrary.wiley.com/book/10.1002/9780470121474")</f>
        <v>http://onlinelibrary.wiley.com/book/10.1002/9780470121474</v>
      </c>
      <c r="F3" s="17" t="s">
        <v>362</v>
      </c>
      <c r="G3" s="4" t="s">
        <v>43</v>
      </c>
      <c r="H3" s="5">
        <v>89.95</v>
      </c>
      <c r="I3" s="5">
        <f>ROUND(H3-H3*0.4,2)</f>
        <v>53.97</v>
      </c>
      <c r="J3" s="4" t="s">
        <v>363</v>
      </c>
      <c r="K3" s="4" t="s">
        <v>364</v>
      </c>
      <c r="L3" s="5">
        <v>89.95</v>
      </c>
      <c r="M3" s="6">
        <v>641</v>
      </c>
    </row>
    <row r="4" spans="1:14" ht="13.5">
      <c r="A4" s="3" t="s">
        <v>555</v>
      </c>
      <c r="B4" s="3" t="s">
        <v>607</v>
      </c>
      <c r="C4" s="3" t="s">
        <v>556</v>
      </c>
      <c r="D4" s="3" t="s">
        <v>557</v>
      </c>
      <c r="E4" s="26" t="str">
        <f>HYPERLINK("http://onlinelibrary.wiley.com/book/10.1002/9781444327793")</f>
        <v>http://onlinelibrary.wiley.com/book/10.1002/9781444327793</v>
      </c>
      <c r="F4" s="17" t="s">
        <v>558</v>
      </c>
      <c r="G4" s="4" t="s">
        <v>559</v>
      </c>
      <c r="H4" s="5">
        <v>75</v>
      </c>
      <c r="I4" s="5">
        <f t="shared" ref="I4:I67" si="0">ROUND(H4-H4*0.4,2)</f>
        <v>45</v>
      </c>
      <c r="J4" s="4" t="s">
        <v>560</v>
      </c>
      <c r="K4" s="4" t="s">
        <v>12</v>
      </c>
      <c r="L4" s="5">
        <v>74.989999999999995</v>
      </c>
      <c r="M4" s="6">
        <v>297</v>
      </c>
    </row>
    <row r="5" spans="1:14" ht="13.5">
      <c r="A5" s="3" t="s">
        <v>455</v>
      </c>
      <c r="B5" s="3" t="s">
        <v>621</v>
      </c>
      <c r="C5" s="3" t="s">
        <v>456</v>
      </c>
      <c r="D5" s="3" t="s">
        <v>457</v>
      </c>
      <c r="E5" s="26" t="str">
        <f>HYPERLINK("http://onlinelibrary.wiley.com/book/10.1002/9780470682104")</f>
        <v>http://onlinelibrary.wiley.com/book/10.1002/9780470682104</v>
      </c>
      <c r="F5" s="17" t="s">
        <v>458</v>
      </c>
      <c r="G5" s="4" t="s">
        <v>22</v>
      </c>
      <c r="H5" s="5">
        <v>90</v>
      </c>
      <c r="I5" s="5">
        <f t="shared" si="0"/>
        <v>54</v>
      </c>
      <c r="J5" s="4" t="s">
        <v>459</v>
      </c>
      <c r="K5" s="4" t="s">
        <v>460</v>
      </c>
      <c r="L5" s="5">
        <v>89.95</v>
      </c>
      <c r="M5" s="6">
        <v>431</v>
      </c>
    </row>
    <row r="6" spans="1:14" ht="13.5">
      <c r="A6" s="21" t="s">
        <v>128</v>
      </c>
      <c r="B6" s="21" t="s">
        <v>622</v>
      </c>
      <c r="C6" s="21" t="s">
        <v>171</v>
      </c>
      <c r="D6" s="21" t="s">
        <v>172</v>
      </c>
      <c r="E6" s="27" t="str">
        <f>HYPERLINK("http://onlinelibrary.wiley.com/book/10.1002/0470871334")</f>
        <v>http://onlinelibrary.wiley.com/book/10.1002/0470871334</v>
      </c>
      <c r="F6" s="22" t="s">
        <v>173</v>
      </c>
      <c r="G6" s="23" t="s">
        <v>174</v>
      </c>
      <c r="H6" s="24">
        <v>189.95</v>
      </c>
      <c r="I6" s="24">
        <f t="shared" si="0"/>
        <v>113.97</v>
      </c>
      <c r="J6" s="23" t="s">
        <v>175</v>
      </c>
      <c r="K6" s="23" t="s">
        <v>176</v>
      </c>
      <c r="L6" s="24">
        <v>189.95</v>
      </c>
      <c r="M6" s="25">
        <v>421</v>
      </c>
      <c r="N6" s="2" t="s">
        <v>630</v>
      </c>
    </row>
    <row r="7" spans="1:14" ht="13.5">
      <c r="A7" s="21" t="s">
        <v>128</v>
      </c>
      <c r="B7" s="21" t="s">
        <v>622</v>
      </c>
      <c r="C7" s="21" t="s">
        <v>129</v>
      </c>
      <c r="D7" s="21" t="s">
        <v>130</v>
      </c>
      <c r="E7" s="27" t="str">
        <f>HYPERLINK("http://onlinelibrary.wiley.com/book/10.1002/0470035668")</f>
        <v>http://onlinelibrary.wiley.com/book/10.1002/0470035668</v>
      </c>
      <c r="F7" s="22" t="s">
        <v>131</v>
      </c>
      <c r="G7" s="23" t="s">
        <v>132</v>
      </c>
      <c r="H7" s="24">
        <v>139.94999999999999</v>
      </c>
      <c r="I7" s="24">
        <f t="shared" si="0"/>
        <v>83.97</v>
      </c>
      <c r="J7" s="23" t="s">
        <v>133</v>
      </c>
      <c r="K7" s="23" t="s">
        <v>29</v>
      </c>
      <c r="L7" s="24">
        <v>139.94999999999999</v>
      </c>
      <c r="M7" s="25">
        <v>201</v>
      </c>
      <c r="N7" s="2" t="s">
        <v>630</v>
      </c>
    </row>
    <row r="8" spans="1:14" ht="13.5">
      <c r="A8" s="3" t="s">
        <v>165</v>
      </c>
      <c r="B8" s="3" t="s">
        <v>619</v>
      </c>
      <c r="C8" s="3" t="s">
        <v>523</v>
      </c>
      <c r="D8" s="3" t="s">
        <v>524</v>
      </c>
      <c r="E8" s="26" t="str">
        <f>HYPERLINK("http://onlinelibrary.wiley.com/book/10.1002/9781444300932")</f>
        <v>http://onlinelibrary.wiley.com/book/10.1002/9781444300932</v>
      </c>
      <c r="F8" s="17" t="s">
        <v>525</v>
      </c>
      <c r="G8" s="4" t="s">
        <v>26</v>
      </c>
      <c r="H8" s="5">
        <v>124.95</v>
      </c>
      <c r="I8" s="5">
        <f t="shared" si="0"/>
        <v>74.97</v>
      </c>
      <c r="J8" s="4" t="s">
        <v>526</v>
      </c>
      <c r="K8" s="4" t="s">
        <v>17</v>
      </c>
      <c r="L8" s="5">
        <v>124.95</v>
      </c>
      <c r="M8" s="6">
        <v>289</v>
      </c>
    </row>
    <row r="9" spans="1:14" ht="13.5">
      <c r="A9" s="3" t="s">
        <v>165</v>
      </c>
      <c r="B9" s="3" t="s">
        <v>619</v>
      </c>
      <c r="C9" s="3" t="s">
        <v>166</v>
      </c>
      <c r="D9" s="3" t="s">
        <v>167</v>
      </c>
      <c r="E9" s="26" t="str">
        <f>HYPERLINK("http://onlinelibrary.wiley.com/book/10.1002/0470858249")</f>
        <v>http://onlinelibrary.wiley.com/book/10.1002/0470858249</v>
      </c>
      <c r="F9" s="17" t="s">
        <v>168</v>
      </c>
      <c r="G9" s="4" t="s">
        <v>31</v>
      </c>
      <c r="H9" s="5">
        <v>225</v>
      </c>
      <c r="I9" s="5">
        <f t="shared" si="0"/>
        <v>135</v>
      </c>
      <c r="J9" s="4" t="s">
        <v>169</v>
      </c>
      <c r="K9" s="4" t="s">
        <v>170</v>
      </c>
      <c r="L9" s="5">
        <v>225</v>
      </c>
      <c r="M9" s="6">
        <v>339</v>
      </c>
    </row>
    <row r="10" spans="1:14" ht="13.5">
      <c r="A10" s="3" t="s">
        <v>165</v>
      </c>
      <c r="B10" s="3" t="s">
        <v>619</v>
      </c>
      <c r="C10" s="3" t="s">
        <v>549</v>
      </c>
      <c r="D10" s="3" t="s">
        <v>550</v>
      </c>
      <c r="E10" s="26" t="str">
        <f>HYPERLINK("http://onlinelibrary.wiley.com/book/10.1002/9781444324921")</f>
        <v>http://onlinelibrary.wiley.com/book/10.1002/9781444324921</v>
      </c>
      <c r="F10" s="17" t="s">
        <v>551</v>
      </c>
      <c r="G10" s="4" t="s">
        <v>552</v>
      </c>
      <c r="H10" s="5">
        <v>129.94999999999999</v>
      </c>
      <c r="I10" s="5">
        <f t="shared" si="0"/>
        <v>77.97</v>
      </c>
      <c r="J10" s="4" t="s">
        <v>553</v>
      </c>
      <c r="K10" s="4" t="s">
        <v>554</v>
      </c>
      <c r="L10" s="5">
        <v>129.94999999999999</v>
      </c>
      <c r="M10" s="6">
        <v>201</v>
      </c>
    </row>
    <row r="11" spans="1:14" ht="13.5">
      <c r="A11" s="3" t="s">
        <v>81</v>
      </c>
      <c r="B11" s="3" t="s">
        <v>618</v>
      </c>
      <c r="C11" s="3" t="s">
        <v>82</v>
      </c>
      <c r="D11" s="3" t="s">
        <v>83</v>
      </c>
      <c r="E11" s="26" t="str">
        <f>HYPERLINK("http://onlinelibrary.wiley.com/book/10.1002/0470015195")</f>
        <v>http://onlinelibrary.wiley.com/book/10.1002/0470015195</v>
      </c>
      <c r="F11" s="17" t="s">
        <v>84</v>
      </c>
      <c r="G11" s="4" t="s">
        <v>85</v>
      </c>
      <c r="H11" s="5">
        <v>255</v>
      </c>
      <c r="I11" s="5">
        <f t="shared" si="0"/>
        <v>153</v>
      </c>
      <c r="J11" s="4" t="s">
        <v>86</v>
      </c>
      <c r="K11" s="4" t="s">
        <v>87</v>
      </c>
      <c r="L11" s="5">
        <v>255</v>
      </c>
      <c r="M11" s="6">
        <v>541</v>
      </c>
    </row>
    <row r="12" spans="1:14" ht="13.5">
      <c r="A12" s="3" t="s">
        <v>177</v>
      </c>
      <c r="B12" s="3" t="s">
        <v>620</v>
      </c>
      <c r="C12" s="3" t="s">
        <v>348</v>
      </c>
      <c r="D12" s="3" t="s">
        <v>349</v>
      </c>
      <c r="E12" s="26" t="str">
        <f>HYPERLINK("http://onlinelibrary.wiley.com/book/10.1002/9780470057032")</f>
        <v>http://onlinelibrary.wiley.com/book/10.1002/9780470057032</v>
      </c>
      <c r="F12" s="17" t="s">
        <v>350</v>
      </c>
      <c r="G12" s="4" t="s">
        <v>351</v>
      </c>
      <c r="H12" s="5">
        <v>59.95</v>
      </c>
      <c r="I12" s="5">
        <f t="shared" si="0"/>
        <v>35.97</v>
      </c>
      <c r="J12" s="4" t="s">
        <v>352</v>
      </c>
      <c r="K12" s="4" t="s">
        <v>353</v>
      </c>
      <c r="L12" s="5">
        <v>59.95</v>
      </c>
      <c r="M12" s="6">
        <v>277</v>
      </c>
    </row>
    <row r="13" spans="1:14" ht="13.5">
      <c r="A13" s="3" t="s">
        <v>177</v>
      </c>
      <c r="B13" s="3" t="s">
        <v>620</v>
      </c>
      <c r="C13" s="3" t="s">
        <v>518</v>
      </c>
      <c r="D13" s="3" t="s">
        <v>519</v>
      </c>
      <c r="E13" s="26" t="str">
        <f>HYPERLINK("http://onlinelibrary.wiley.com/book/10.1002/9781444300345")</f>
        <v>http://onlinelibrary.wiley.com/book/10.1002/9781444300345</v>
      </c>
      <c r="F13" s="17" t="s">
        <v>520</v>
      </c>
      <c r="G13" s="4" t="s">
        <v>521</v>
      </c>
      <c r="H13" s="5">
        <v>179.95</v>
      </c>
      <c r="I13" s="5">
        <f t="shared" si="0"/>
        <v>107.97</v>
      </c>
      <c r="J13" s="4" t="s">
        <v>522</v>
      </c>
      <c r="K13" s="4" t="s">
        <v>16</v>
      </c>
      <c r="L13" s="5">
        <v>179.95</v>
      </c>
      <c r="M13" s="6">
        <v>489</v>
      </c>
    </row>
    <row r="14" spans="1:14" ht="13.5">
      <c r="A14" s="3" t="s">
        <v>177</v>
      </c>
      <c r="B14" s="3" t="s">
        <v>620</v>
      </c>
      <c r="C14" s="3" t="s">
        <v>178</v>
      </c>
      <c r="D14" s="3" t="s">
        <v>179</v>
      </c>
      <c r="E14" s="26" t="str">
        <f>HYPERLINK("http://onlinelibrary.wiley.com/book/10.1002/0470871660")</f>
        <v>http://onlinelibrary.wiley.com/book/10.1002/0470871660</v>
      </c>
      <c r="F14" s="17" t="s">
        <v>180</v>
      </c>
      <c r="G14" s="4" t="s">
        <v>181</v>
      </c>
      <c r="H14" s="5">
        <v>169.95</v>
      </c>
      <c r="I14" s="5">
        <f t="shared" si="0"/>
        <v>101.97</v>
      </c>
      <c r="J14" s="4" t="s">
        <v>182</v>
      </c>
      <c r="K14" s="4" t="s">
        <v>183</v>
      </c>
      <c r="L14" s="5">
        <v>169.95</v>
      </c>
      <c r="M14" s="6">
        <v>431</v>
      </c>
    </row>
    <row r="15" spans="1:14" ht="13.5">
      <c r="A15" s="3" t="s">
        <v>62</v>
      </c>
      <c r="B15" s="3" t="s">
        <v>610</v>
      </c>
      <c r="C15" s="3" t="s">
        <v>398</v>
      </c>
      <c r="D15" s="3" t="s">
        <v>399</v>
      </c>
      <c r="E15" s="26" t="str">
        <f>HYPERLINK("http://onlinelibrary.wiley.com/book/10.1002/9780470409695")</f>
        <v>http://onlinelibrary.wiley.com/book/10.1002/9780470409695</v>
      </c>
      <c r="F15" s="17" t="s">
        <v>400</v>
      </c>
      <c r="G15" s="4" t="s">
        <v>401</v>
      </c>
      <c r="H15" s="5">
        <v>135</v>
      </c>
      <c r="I15" s="5">
        <f t="shared" si="0"/>
        <v>81</v>
      </c>
      <c r="J15" s="4" t="s">
        <v>402</v>
      </c>
      <c r="K15" s="4" t="s">
        <v>11</v>
      </c>
      <c r="L15" s="5">
        <v>135</v>
      </c>
      <c r="M15" s="6">
        <v>713</v>
      </c>
    </row>
    <row r="16" spans="1:14" ht="13.5">
      <c r="A16" s="3" t="s">
        <v>62</v>
      </c>
      <c r="B16" s="3" t="s">
        <v>610</v>
      </c>
      <c r="C16" s="3" t="s">
        <v>98</v>
      </c>
      <c r="D16" s="3" t="s">
        <v>99</v>
      </c>
      <c r="E16" s="26" t="str">
        <f>HYPERLINK("http://onlinelibrary.wiley.com/book/10.1002/0470021837")</f>
        <v>http://onlinelibrary.wiley.com/book/10.1002/0470021837</v>
      </c>
      <c r="F16" s="17" t="s">
        <v>100</v>
      </c>
      <c r="G16" s="4" t="s">
        <v>101</v>
      </c>
      <c r="H16" s="5">
        <v>169</v>
      </c>
      <c r="I16" s="5">
        <f t="shared" si="0"/>
        <v>101.4</v>
      </c>
      <c r="J16" s="4" t="s">
        <v>102</v>
      </c>
      <c r="K16" s="4" t="s">
        <v>103</v>
      </c>
      <c r="L16" s="5">
        <v>169</v>
      </c>
      <c r="M16" s="6">
        <v>317</v>
      </c>
    </row>
    <row r="17" spans="1:13" ht="13.5">
      <c r="A17" s="3" t="s">
        <v>62</v>
      </c>
      <c r="B17" s="3" t="s">
        <v>610</v>
      </c>
      <c r="C17" s="3" t="s">
        <v>159</v>
      </c>
      <c r="D17" s="3" t="s">
        <v>160</v>
      </c>
      <c r="E17" s="26" t="str">
        <f>HYPERLINK("http://onlinelibrary.wiley.com/book/10.1002/0470113553")</f>
        <v>http://onlinelibrary.wiley.com/book/10.1002/0470113553</v>
      </c>
      <c r="F17" s="17" t="s">
        <v>161</v>
      </c>
      <c r="G17" s="4" t="s">
        <v>162</v>
      </c>
      <c r="H17" s="5">
        <v>625</v>
      </c>
      <c r="I17" s="5">
        <f t="shared" si="0"/>
        <v>375</v>
      </c>
      <c r="J17" s="4" t="s">
        <v>163</v>
      </c>
      <c r="K17" s="4" t="s">
        <v>164</v>
      </c>
      <c r="L17" s="5">
        <v>625</v>
      </c>
      <c r="M17" s="6">
        <v>2309</v>
      </c>
    </row>
    <row r="18" spans="1:13" ht="13.5">
      <c r="A18" s="3" t="s">
        <v>62</v>
      </c>
      <c r="B18" s="3" t="s">
        <v>610</v>
      </c>
      <c r="C18" s="3" t="s">
        <v>63</v>
      </c>
      <c r="D18" s="3" t="s">
        <v>64</v>
      </c>
      <c r="E18" s="26" t="str">
        <f>HYPERLINK("http://onlinelibrary.wiley.com/book/10.1002/0470007761")</f>
        <v>http://onlinelibrary.wiley.com/book/10.1002/0470007761</v>
      </c>
      <c r="F18" s="17" t="s">
        <v>65</v>
      </c>
      <c r="G18" s="4" t="s">
        <v>66</v>
      </c>
      <c r="H18" s="5">
        <v>127</v>
      </c>
      <c r="I18" s="5">
        <f t="shared" si="0"/>
        <v>76.2</v>
      </c>
      <c r="J18" s="4" t="s">
        <v>67</v>
      </c>
      <c r="K18" s="4" t="s">
        <v>32</v>
      </c>
      <c r="L18" s="5">
        <v>127</v>
      </c>
      <c r="M18" s="6">
        <v>313</v>
      </c>
    </row>
    <row r="19" spans="1:13" ht="13.5">
      <c r="A19" s="3" t="s">
        <v>62</v>
      </c>
      <c r="B19" s="3" t="s">
        <v>610</v>
      </c>
      <c r="C19" s="3" t="s">
        <v>274</v>
      </c>
      <c r="D19" s="3" t="s">
        <v>275</v>
      </c>
      <c r="E19" s="26" t="str">
        <f>HYPERLINK("http://onlinelibrary.wiley.com/book/10.1002/0471781797")</f>
        <v>http://onlinelibrary.wiley.com/book/10.1002/0471781797</v>
      </c>
      <c r="F19" s="17" t="s">
        <v>276</v>
      </c>
      <c r="G19" s="4" t="s">
        <v>30</v>
      </c>
      <c r="H19" s="5">
        <v>121</v>
      </c>
      <c r="I19" s="5">
        <f t="shared" si="0"/>
        <v>72.599999999999994</v>
      </c>
      <c r="J19" s="4" t="s">
        <v>277</v>
      </c>
      <c r="K19" s="4" t="s">
        <v>39</v>
      </c>
      <c r="L19" s="5">
        <v>121</v>
      </c>
      <c r="M19" s="6">
        <v>497</v>
      </c>
    </row>
    <row r="20" spans="1:13" ht="13.5">
      <c r="A20" s="3" t="s">
        <v>62</v>
      </c>
      <c r="B20" s="3" t="s">
        <v>610</v>
      </c>
      <c r="C20" s="3" t="s">
        <v>490</v>
      </c>
      <c r="D20" s="3" t="s">
        <v>491</v>
      </c>
      <c r="E20" s="26" t="str">
        <f>HYPERLINK("http://onlinelibrary.wiley.com/book/10.1002/9780470753699")</f>
        <v>http://onlinelibrary.wiley.com/book/10.1002/9780470753699</v>
      </c>
      <c r="F20" s="17" t="s">
        <v>492</v>
      </c>
      <c r="G20" s="4" t="s">
        <v>493</v>
      </c>
      <c r="H20" s="5">
        <v>200</v>
      </c>
      <c r="I20" s="5">
        <f t="shared" si="0"/>
        <v>120</v>
      </c>
      <c r="J20" s="4" t="s">
        <v>494</v>
      </c>
      <c r="K20" s="4" t="s">
        <v>495</v>
      </c>
      <c r="L20" s="5">
        <v>200</v>
      </c>
      <c r="M20" s="6">
        <v>357</v>
      </c>
    </row>
    <row r="21" spans="1:13" ht="13.5">
      <c r="A21" s="3" t="s">
        <v>62</v>
      </c>
      <c r="B21" s="3" t="s">
        <v>610</v>
      </c>
      <c r="C21" s="3" t="s">
        <v>375</v>
      </c>
      <c r="D21" s="3" t="s">
        <v>376</v>
      </c>
      <c r="E21" s="26" t="str">
        <f>HYPERLINK("http://onlinelibrary.wiley.com/book/10.1002/9780470181249")</f>
        <v>http://onlinelibrary.wiley.com/book/10.1002/9780470181249</v>
      </c>
      <c r="F21" s="17" t="s">
        <v>377</v>
      </c>
      <c r="G21" s="4" t="s">
        <v>42</v>
      </c>
      <c r="H21" s="5">
        <v>111</v>
      </c>
      <c r="I21" s="5">
        <f t="shared" si="0"/>
        <v>66.599999999999994</v>
      </c>
      <c r="J21" s="4" t="s">
        <v>378</v>
      </c>
      <c r="K21" s="4" t="s">
        <v>379</v>
      </c>
      <c r="L21" s="5">
        <v>111</v>
      </c>
      <c r="M21" s="6">
        <v>363</v>
      </c>
    </row>
    <row r="22" spans="1:13" ht="13.5">
      <c r="A22" s="3" t="s">
        <v>62</v>
      </c>
      <c r="B22" s="3" t="s">
        <v>610</v>
      </c>
      <c r="C22" s="3" t="s">
        <v>244</v>
      </c>
      <c r="D22" s="3" t="s">
        <v>245</v>
      </c>
      <c r="E22" s="26" t="str">
        <f>HYPERLINK("http://onlinelibrary.wiley.com/book/10.1002/0471709085")</f>
        <v>http://onlinelibrary.wiley.com/book/10.1002/0471709085</v>
      </c>
      <c r="F22" s="17" t="s">
        <v>246</v>
      </c>
      <c r="G22" s="4" t="s">
        <v>36</v>
      </c>
      <c r="H22" s="5">
        <v>375</v>
      </c>
      <c r="I22" s="5">
        <f t="shared" si="0"/>
        <v>225</v>
      </c>
      <c r="J22" s="4" t="s">
        <v>247</v>
      </c>
      <c r="K22" s="4" t="s">
        <v>248</v>
      </c>
      <c r="L22" s="5">
        <v>375</v>
      </c>
      <c r="M22" s="6">
        <v>1</v>
      </c>
    </row>
    <row r="23" spans="1:13" ht="13.5">
      <c r="A23" s="3" t="s">
        <v>253</v>
      </c>
      <c r="B23" s="3" t="s">
        <v>609</v>
      </c>
      <c r="C23" s="3" t="s">
        <v>544</v>
      </c>
      <c r="D23" s="3" t="s">
        <v>545</v>
      </c>
      <c r="E23" s="26" t="str">
        <f>HYPERLINK("http://onlinelibrary.wiley.com/book/10.1002/9781444320923")</f>
        <v>http://onlinelibrary.wiley.com/book/10.1002/9781444320923</v>
      </c>
      <c r="F23" s="17" t="s">
        <v>546</v>
      </c>
      <c r="G23" s="4" t="s">
        <v>547</v>
      </c>
      <c r="H23" s="5">
        <v>250</v>
      </c>
      <c r="I23" s="5">
        <f t="shared" si="0"/>
        <v>150</v>
      </c>
      <c r="J23" s="4" t="s">
        <v>548</v>
      </c>
      <c r="K23" s="4" t="s">
        <v>49</v>
      </c>
      <c r="L23" s="5">
        <v>250</v>
      </c>
      <c r="M23" s="6">
        <v>561</v>
      </c>
    </row>
    <row r="24" spans="1:13" ht="13.5">
      <c r="A24" s="3" t="s">
        <v>253</v>
      </c>
      <c r="B24" s="3" t="s">
        <v>609</v>
      </c>
      <c r="C24" s="3" t="s">
        <v>35</v>
      </c>
      <c r="D24" s="3" t="s">
        <v>527</v>
      </c>
      <c r="E24" s="26" t="str">
        <f>HYPERLINK("http://onlinelibrary.wiley.com/book/10.1002/9781444302288")</f>
        <v>http://onlinelibrary.wiley.com/book/10.1002/9781444302288</v>
      </c>
      <c r="F24" s="17" t="s">
        <v>528</v>
      </c>
      <c r="G24" s="4" t="s">
        <v>529</v>
      </c>
      <c r="H24" s="5">
        <v>210</v>
      </c>
      <c r="I24" s="5">
        <f t="shared" si="0"/>
        <v>126</v>
      </c>
      <c r="J24" s="4" t="s">
        <v>530</v>
      </c>
      <c r="K24" s="4" t="s">
        <v>18</v>
      </c>
      <c r="L24" s="5">
        <v>210</v>
      </c>
      <c r="M24" s="6">
        <v>433</v>
      </c>
    </row>
    <row r="25" spans="1:13" ht="13.5">
      <c r="A25" s="3" t="s">
        <v>253</v>
      </c>
      <c r="B25" s="3" t="s">
        <v>609</v>
      </c>
      <c r="C25" s="3" t="s">
        <v>403</v>
      </c>
      <c r="D25" s="3" t="s">
        <v>404</v>
      </c>
      <c r="E25" s="26" t="str">
        <f>HYPERLINK("http://onlinelibrary.wiley.com/book/10.1002/9780470439074")</f>
        <v>http://onlinelibrary.wiley.com/book/10.1002/9780470439074</v>
      </c>
      <c r="F25" s="17" t="s">
        <v>405</v>
      </c>
      <c r="G25" s="4" t="s">
        <v>406</v>
      </c>
      <c r="H25" s="5">
        <v>142</v>
      </c>
      <c r="I25" s="5">
        <f t="shared" si="0"/>
        <v>85.2</v>
      </c>
      <c r="J25" s="4" t="s">
        <v>407</v>
      </c>
      <c r="K25" s="4" t="s">
        <v>48</v>
      </c>
      <c r="L25" s="5">
        <v>142</v>
      </c>
      <c r="M25" s="6">
        <v>668</v>
      </c>
    </row>
    <row r="26" spans="1:13" ht="13.5">
      <c r="A26" s="3" t="s">
        <v>253</v>
      </c>
      <c r="B26" s="3" t="s">
        <v>609</v>
      </c>
      <c r="C26" s="3" t="s">
        <v>254</v>
      </c>
      <c r="D26" s="3" t="s">
        <v>255</v>
      </c>
      <c r="E26" s="26" t="str">
        <f>HYPERLINK("http://onlinelibrary.wiley.com/book/10.1002/047172159X")</f>
        <v>http://onlinelibrary.wiley.com/book/10.1002/047172159X</v>
      </c>
      <c r="F26" s="17" t="s">
        <v>256</v>
      </c>
      <c r="G26" s="4" t="s">
        <v>33</v>
      </c>
      <c r="H26" s="5">
        <v>235</v>
      </c>
      <c r="I26" s="5">
        <f t="shared" si="0"/>
        <v>141</v>
      </c>
      <c r="J26" s="4" t="s">
        <v>257</v>
      </c>
      <c r="K26" s="4" t="s">
        <v>258</v>
      </c>
      <c r="L26" s="5">
        <v>235</v>
      </c>
      <c r="M26" s="6">
        <v>865</v>
      </c>
    </row>
    <row r="27" spans="1:13" ht="13.5">
      <c r="A27" s="3" t="s">
        <v>538</v>
      </c>
      <c r="B27" s="3" t="s">
        <v>615</v>
      </c>
      <c r="C27" s="3" t="s">
        <v>539</v>
      </c>
      <c r="D27" s="3" t="s">
        <v>540</v>
      </c>
      <c r="E27" s="26" t="str">
        <f>HYPERLINK("http://onlinelibrary.wiley.com/book/10.1002/9781444309935")</f>
        <v>http://onlinelibrary.wiley.com/book/10.1002/9781444309935</v>
      </c>
      <c r="F27" s="17" t="s">
        <v>541</v>
      </c>
      <c r="G27" s="4" t="s">
        <v>542</v>
      </c>
      <c r="H27" s="5">
        <v>209.95</v>
      </c>
      <c r="I27" s="5">
        <f t="shared" si="0"/>
        <v>125.97</v>
      </c>
      <c r="J27" s="4" t="s">
        <v>543</v>
      </c>
      <c r="K27" s="4" t="s">
        <v>27</v>
      </c>
      <c r="L27" s="5">
        <v>209.95</v>
      </c>
      <c r="M27" s="6">
        <v>385</v>
      </c>
    </row>
    <row r="28" spans="1:13" ht="13.5">
      <c r="A28" s="3" t="s">
        <v>423</v>
      </c>
      <c r="B28" s="3" t="s">
        <v>616</v>
      </c>
      <c r="C28" s="3" t="s">
        <v>424</v>
      </c>
      <c r="D28" s="3" t="s">
        <v>425</v>
      </c>
      <c r="E28" s="26" t="str">
        <f>HYPERLINK("http://onlinelibrary.wiley.com/book/10.1002/9780470541395")</f>
        <v>http://onlinelibrary.wiley.com/book/10.1002/9780470541395</v>
      </c>
      <c r="F28" s="17" t="s">
        <v>426</v>
      </c>
      <c r="G28" s="4" t="s">
        <v>427</v>
      </c>
      <c r="H28" s="5">
        <v>380</v>
      </c>
      <c r="I28" s="5">
        <f t="shared" si="0"/>
        <v>228</v>
      </c>
      <c r="J28" s="4" t="s">
        <v>428</v>
      </c>
      <c r="K28" s="4" t="s">
        <v>25</v>
      </c>
      <c r="L28" s="5">
        <v>380</v>
      </c>
      <c r="M28" s="6">
        <v>1354</v>
      </c>
    </row>
    <row r="29" spans="1:13" ht="13.5">
      <c r="A29" s="3" t="s">
        <v>597</v>
      </c>
      <c r="B29" s="3" t="s">
        <v>614</v>
      </c>
      <c r="C29" s="3" t="s">
        <v>598</v>
      </c>
      <c r="D29" s="3" t="s">
        <v>599</v>
      </c>
      <c r="E29" s="26" t="str">
        <f>HYPERLINK("http://onlinelibrary.wiley.com/book/10.1002/9783527629459")</f>
        <v>http://onlinelibrary.wiley.com/book/10.1002/9783527629459</v>
      </c>
      <c r="F29" s="17" t="s">
        <v>600</v>
      </c>
      <c r="G29" s="4" t="s">
        <v>601</v>
      </c>
      <c r="H29" s="5">
        <v>105</v>
      </c>
      <c r="I29" s="5">
        <f t="shared" si="0"/>
        <v>63</v>
      </c>
      <c r="J29" s="4" t="s">
        <v>602</v>
      </c>
      <c r="K29" s="4" t="s">
        <v>603</v>
      </c>
      <c r="L29" s="5">
        <v>105</v>
      </c>
      <c r="M29" s="6">
        <v>612</v>
      </c>
    </row>
    <row r="30" spans="1:13" ht="13.5">
      <c r="A30" s="3" t="s">
        <v>511</v>
      </c>
      <c r="B30" s="3" t="s">
        <v>613</v>
      </c>
      <c r="C30" s="3" t="s">
        <v>512</v>
      </c>
      <c r="D30" s="3" t="s">
        <v>513</v>
      </c>
      <c r="E30" s="26" t="str">
        <f>HYPERLINK("http://onlinelibrary.wiley.com/book/10.1002/9780813821504")</f>
        <v>http://onlinelibrary.wiley.com/book/10.1002/9780813821504</v>
      </c>
      <c r="F30" s="17" t="s">
        <v>514</v>
      </c>
      <c r="G30" s="4" t="s">
        <v>515</v>
      </c>
      <c r="H30" s="5">
        <v>235</v>
      </c>
      <c r="I30" s="5">
        <f t="shared" si="0"/>
        <v>141</v>
      </c>
      <c r="J30" s="4" t="s">
        <v>516</v>
      </c>
      <c r="K30" s="4" t="s">
        <v>517</v>
      </c>
      <c r="L30" s="5">
        <v>235</v>
      </c>
      <c r="M30" s="6">
        <v>441</v>
      </c>
    </row>
    <row r="31" spans="1:13" ht="13.5">
      <c r="A31" s="3" t="s">
        <v>506</v>
      </c>
      <c r="B31" s="3" t="s">
        <v>612</v>
      </c>
      <c r="C31" s="3" t="s">
        <v>507</v>
      </c>
      <c r="D31" s="3" t="s">
        <v>508</v>
      </c>
      <c r="E31" s="26" t="str">
        <f>HYPERLINK("http://onlinelibrary.wiley.com/book/10.1002/9780813802947")</f>
        <v>http://onlinelibrary.wiley.com/book/10.1002/9780813802947</v>
      </c>
      <c r="F31" s="17" t="s">
        <v>509</v>
      </c>
      <c r="G31" s="4" t="s">
        <v>0</v>
      </c>
      <c r="H31" s="5">
        <v>240</v>
      </c>
      <c r="I31" s="5">
        <f t="shared" si="0"/>
        <v>144</v>
      </c>
      <c r="J31" s="4" t="s">
        <v>510</v>
      </c>
      <c r="K31" s="4" t="s">
        <v>391</v>
      </c>
      <c r="L31" s="5">
        <v>240</v>
      </c>
      <c r="M31" s="6">
        <v>481</v>
      </c>
    </row>
    <row r="32" spans="1:13" ht="13.5">
      <c r="A32" s="3" t="s">
        <v>380</v>
      </c>
      <c r="B32" s="3" t="s">
        <v>611</v>
      </c>
      <c r="C32" s="3" t="s">
        <v>381</v>
      </c>
      <c r="D32" s="3" t="s">
        <v>382</v>
      </c>
      <c r="E32" s="26" t="str">
        <f>HYPERLINK("http://onlinelibrary.wiley.com/book/10.1002/9780470277829")</f>
        <v>http://onlinelibrary.wiley.com/book/10.1002/9780470277829</v>
      </c>
      <c r="F32" s="17" t="s">
        <v>383</v>
      </c>
      <c r="G32" s="4" t="s">
        <v>384</v>
      </c>
      <c r="H32" s="5">
        <v>295</v>
      </c>
      <c r="I32" s="5">
        <f t="shared" si="0"/>
        <v>177</v>
      </c>
      <c r="J32" s="4" t="s">
        <v>385</v>
      </c>
      <c r="K32" s="4" t="s">
        <v>386</v>
      </c>
      <c r="L32" s="5">
        <v>295</v>
      </c>
      <c r="M32" s="6">
        <v>745</v>
      </c>
    </row>
    <row r="33" spans="1:13" ht="13.5">
      <c r="A33" s="3" t="s">
        <v>500</v>
      </c>
      <c r="B33" s="3" t="s">
        <v>625</v>
      </c>
      <c r="C33" s="3" t="s">
        <v>501</v>
      </c>
      <c r="D33" s="3" t="s">
        <v>502</v>
      </c>
      <c r="E33" s="26" t="str">
        <f>HYPERLINK("http://onlinelibrary.wiley.com/book/10.1002/9780470987605")</f>
        <v>http://onlinelibrary.wiley.com/book/10.1002/9780470987605</v>
      </c>
      <c r="F33" s="17" t="s">
        <v>503</v>
      </c>
      <c r="G33" s="4" t="s">
        <v>504</v>
      </c>
      <c r="H33" s="5">
        <v>110</v>
      </c>
      <c r="I33" s="5">
        <f t="shared" si="0"/>
        <v>66</v>
      </c>
      <c r="J33" s="4" t="s">
        <v>505</v>
      </c>
      <c r="K33" s="4" t="s">
        <v>18</v>
      </c>
      <c r="L33" s="5">
        <v>104.95</v>
      </c>
      <c r="M33" s="6">
        <v>363</v>
      </c>
    </row>
    <row r="34" spans="1:13" ht="13.5">
      <c r="A34" s="3" t="s">
        <v>116</v>
      </c>
      <c r="B34" s="3" t="s">
        <v>54</v>
      </c>
      <c r="C34" s="3" t="s">
        <v>196</v>
      </c>
      <c r="D34" s="3" t="s">
        <v>197</v>
      </c>
      <c r="E34" s="26" t="str">
        <f>HYPERLINK("http://onlinelibrary.wiley.com/book/10.1002/047147665X")</f>
        <v>http://onlinelibrary.wiley.com/book/10.1002/047147665X</v>
      </c>
      <c r="F34" s="17" t="s">
        <v>198</v>
      </c>
      <c r="G34" s="4" t="s">
        <v>33</v>
      </c>
      <c r="H34" s="5">
        <v>114.95</v>
      </c>
      <c r="I34" s="5">
        <f t="shared" si="0"/>
        <v>68.97</v>
      </c>
      <c r="J34" s="4" t="s">
        <v>199</v>
      </c>
      <c r="K34" s="4" t="s">
        <v>200</v>
      </c>
      <c r="L34" s="5">
        <v>114.95</v>
      </c>
      <c r="M34" s="6">
        <v>383</v>
      </c>
    </row>
    <row r="35" spans="1:13" ht="13.5">
      <c r="A35" s="3" t="s">
        <v>116</v>
      </c>
      <c r="B35" s="3" t="s">
        <v>54</v>
      </c>
      <c r="C35" s="3" t="s">
        <v>207</v>
      </c>
      <c r="D35" s="3" t="s">
        <v>208</v>
      </c>
      <c r="E35" s="26" t="str">
        <f>HYPERLINK("http://onlinelibrary.wiley.com/book/10.1002/0471488577")</f>
        <v>http://onlinelibrary.wiley.com/book/10.1002/0471488577</v>
      </c>
      <c r="F35" s="17" t="s">
        <v>209</v>
      </c>
      <c r="G35" s="4" t="s">
        <v>210</v>
      </c>
      <c r="H35" s="5">
        <v>119.95</v>
      </c>
      <c r="I35" s="5">
        <f t="shared" si="0"/>
        <v>71.97</v>
      </c>
      <c r="J35" s="4" t="s">
        <v>211</v>
      </c>
      <c r="K35" s="4" t="s">
        <v>212</v>
      </c>
      <c r="L35" s="5">
        <v>119.95</v>
      </c>
      <c r="M35" s="6">
        <v>233</v>
      </c>
    </row>
    <row r="36" spans="1:13" ht="13.5">
      <c r="A36" s="3" t="s">
        <v>116</v>
      </c>
      <c r="B36" s="3" t="s">
        <v>54</v>
      </c>
      <c r="C36" s="3" t="s">
        <v>450</v>
      </c>
      <c r="D36" s="3" t="s">
        <v>451</v>
      </c>
      <c r="E36" s="26" t="str">
        <f>HYPERLINK("http://onlinelibrary.wiley.com/book/10.1002/9780470669815")</f>
        <v>http://onlinelibrary.wiley.com/book/10.1002/9780470669815</v>
      </c>
      <c r="F36" s="17" t="s">
        <v>452</v>
      </c>
      <c r="G36" s="4" t="s">
        <v>23</v>
      </c>
      <c r="H36" s="5">
        <v>65</v>
      </c>
      <c r="I36" s="5">
        <f t="shared" si="0"/>
        <v>39</v>
      </c>
      <c r="J36" s="4" t="s">
        <v>453</v>
      </c>
      <c r="K36" s="4" t="s">
        <v>454</v>
      </c>
      <c r="L36" s="5">
        <v>59.95</v>
      </c>
      <c r="M36" s="6">
        <v>375</v>
      </c>
    </row>
    <row r="37" spans="1:13" ht="13.5">
      <c r="A37" s="3" t="s">
        <v>116</v>
      </c>
      <c r="B37" s="3" t="s">
        <v>54</v>
      </c>
      <c r="C37" s="3" t="s">
        <v>201</v>
      </c>
      <c r="D37" s="3" t="s">
        <v>202</v>
      </c>
      <c r="E37" s="26" t="str">
        <f>HYPERLINK("http://onlinelibrary.wiley.com/book/10.1002/0471482706")</f>
        <v>http://onlinelibrary.wiley.com/book/10.1002/0471482706</v>
      </c>
      <c r="F37" s="17" t="s">
        <v>203</v>
      </c>
      <c r="G37" s="4" t="s">
        <v>204</v>
      </c>
      <c r="H37" s="5">
        <v>179.95</v>
      </c>
      <c r="I37" s="5">
        <f t="shared" si="0"/>
        <v>107.97</v>
      </c>
      <c r="J37" s="4" t="s">
        <v>205</v>
      </c>
      <c r="K37" s="4" t="s">
        <v>206</v>
      </c>
      <c r="L37" s="5">
        <v>179.95</v>
      </c>
      <c r="M37" s="6">
        <v>489</v>
      </c>
    </row>
    <row r="38" spans="1:13" ht="13.5">
      <c r="A38" s="3" t="s">
        <v>116</v>
      </c>
      <c r="B38" s="3" t="s">
        <v>54</v>
      </c>
      <c r="C38" s="3" t="s">
        <v>370</v>
      </c>
      <c r="D38" s="3" t="s">
        <v>446</v>
      </c>
      <c r="E38" s="26" t="str">
        <f>HYPERLINK("http://onlinelibrary.wiley.com/book/10.1002/9780470649367")</f>
        <v>http://onlinelibrary.wiley.com/book/10.1002/9780470649367</v>
      </c>
      <c r="F38" s="17" t="s">
        <v>447</v>
      </c>
      <c r="G38" s="4" t="s">
        <v>448</v>
      </c>
      <c r="H38" s="5">
        <v>99.95</v>
      </c>
      <c r="I38" s="5">
        <f t="shared" si="0"/>
        <v>59.97</v>
      </c>
      <c r="J38" s="4" t="s">
        <v>449</v>
      </c>
      <c r="K38" s="4" t="s">
        <v>445</v>
      </c>
      <c r="L38" s="5">
        <v>99.95</v>
      </c>
      <c r="M38" s="6">
        <v>769</v>
      </c>
    </row>
    <row r="39" spans="1:13" ht="13.5">
      <c r="A39" s="3" t="s">
        <v>116</v>
      </c>
      <c r="B39" s="3" t="s">
        <v>54</v>
      </c>
      <c r="C39" s="3" t="s">
        <v>190</v>
      </c>
      <c r="D39" s="3" t="s">
        <v>191</v>
      </c>
      <c r="E39" s="26" t="str">
        <f>HYPERLINK("http://onlinelibrary.wiley.com/book/10.1002/0471223905")</f>
        <v>http://onlinelibrary.wiley.com/book/10.1002/0471223905</v>
      </c>
      <c r="F39" s="17" t="s">
        <v>192</v>
      </c>
      <c r="G39" s="4" t="s">
        <v>193</v>
      </c>
      <c r="H39" s="5">
        <v>124.95</v>
      </c>
      <c r="I39" s="5">
        <f t="shared" si="0"/>
        <v>74.97</v>
      </c>
      <c r="J39" s="4" t="s">
        <v>194</v>
      </c>
      <c r="K39" s="4" t="s">
        <v>195</v>
      </c>
      <c r="L39" s="5">
        <v>124.95</v>
      </c>
      <c r="M39" s="6">
        <v>597</v>
      </c>
    </row>
    <row r="40" spans="1:13" ht="13.5">
      <c r="A40" s="3" t="s">
        <v>116</v>
      </c>
      <c r="B40" s="3" t="s">
        <v>54</v>
      </c>
      <c r="C40" s="3" t="s">
        <v>117</v>
      </c>
      <c r="D40" s="3" t="s">
        <v>118</v>
      </c>
      <c r="E40" s="26" t="str">
        <f>HYPERLINK("http://onlinelibrary.wiley.com/book/10.1002/0470033487")</f>
        <v>http://onlinelibrary.wiley.com/book/10.1002/0470033487</v>
      </c>
      <c r="F40" s="17" t="s">
        <v>119</v>
      </c>
      <c r="G40" s="4" t="s">
        <v>120</v>
      </c>
      <c r="H40" s="5">
        <v>149.94999999999999</v>
      </c>
      <c r="I40" s="5">
        <f t="shared" si="0"/>
        <v>89.97</v>
      </c>
      <c r="J40" s="4" t="s">
        <v>121</v>
      </c>
      <c r="K40" s="4" t="s">
        <v>115</v>
      </c>
      <c r="L40" s="5">
        <v>149.94999999999999</v>
      </c>
      <c r="M40" s="6">
        <v>419</v>
      </c>
    </row>
    <row r="41" spans="1:13" ht="13.5">
      <c r="A41" s="3" t="s">
        <v>116</v>
      </c>
      <c r="B41" s="3" t="s">
        <v>54</v>
      </c>
      <c r="C41" s="3" t="s">
        <v>284</v>
      </c>
      <c r="D41" s="3" t="s">
        <v>285</v>
      </c>
      <c r="E41" s="26" t="str">
        <f>HYPERLINK("http://onlinelibrary.wiley.com/book/10.1002/3527601554")</f>
        <v>http://onlinelibrary.wiley.com/book/10.1002/3527601554</v>
      </c>
      <c r="F41" s="17" t="s">
        <v>286</v>
      </c>
      <c r="G41" s="4" t="s">
        <v>14</v>
      </c>
      <c r="H41" s="5">
        <v>189.95</v>
      </c>
      <c r="I41" s="5">
        <f t="shared" si="0"/>
        <v>113.97</v>
      </c>
      <c r="J41" s="4" t="s">
        <v>287</v>
      </c>
      <c r="K41" s="4" t="s">
        <v>288</v>
      </c>
      <c r="L41" s="5">
        <v>189.95</v>
      </c>
      <c r="M41" s="6">
        <v>277</v>
      </c>
    </row>
    <row r="42" spans="1:13" ht="13.5">
      <c r="A42" s="3" t="s">
        <v>116</v>
      </c>
      <c r="B42" s="3" t="s">
        <v>54</v>
      </c>
      <c r="C42" s="3" t="s">
        <v>234</v>
      </c>
      <c r="D42" s="3" t="s">
        <v>235</v>
      </c>
      <c r="E42" s="26" t="str">
        <f>HYPERLINK("http://onlinelibrary.wiley.com/book/10.1002/0471670278")</f>
        <v>http://onlinelibrary.wiley.com/book/10.1002/0471670278</v>
      </c>
      <c r="F42" s="17" t="s">
        <v>236</v>
      </c>
      <c r="G42" s="4" t="s">
        <v>33</v>
      </c>
      <c r="H42" s="5">
        <v>74.95</v>
      </c>
      <c r="I42" s="5">
        <f t="shared" si="0"/>
        <v>44.97</v>
      </c>
      <c r="J42" s="4" t="s">
        <v>237</v>
      </c>
      <c r="K42" s="4" t="s">
        <v>238</v>
      </c>
      <c r="L42" s="5">
        <v>74.95</v>
      </c>
      <c r="M42" s="6">
        <v>185</v>
      </c>
    </row>
    <row r="43" spans="1:13" ht="13.5">
      <c r="A43" s="3" t="s">
        <v>116</v>
      </c>
      <c r="B43" s="3" t="s">
        <v>54</v>
      </c>
      <c r="C43" s="3" t="s">
        <v>224</v>
      </c>
      <c r="D43" s="3" t="s">
        <v>225</v>
      </c>
      <c r="E43" s="26" t="str">
        <f>HYPERLINK("http://onlinelibrary.wiley.com/book/10.1002/047165616X")</f>
        <v>http://onlinelibrary.wiley.com/book/10.1002/047165616X</v>
      </c>
      <c r="F43" s="17" t="s">
        <v>226</v>
      </c>
      <c r="G43" s="4" t="s">
        <v>33</v>
      </c>
      <c r="H43" s="5">
        <v>131.94999999999999</v>
      </c>
      <c r="I43" s="5">
        <f t="shared" si="0"/>
        <v>79.17</v>
      </c>
      <c r="J43" s="4" t="s">
        <v>227</v>
      </c>
      <c r="K43" s="4" t="s">
        <v>228</v>
      </c>
      <c r="L43" s="5">
        <v>131.94999999999999</v>
      </c>
      <c r="M43" s="6">
        <v>352</v>
      </c>
    </row>
    <row r="44" spans="1:13" ht="13.5">
      <c r="A44" s="3" t="s">
        <v>116</v>
      </c>
      <c r="B44" s="3" t="s">
        <v>54</v>
      </c>
      <c r="C44" s="3" t="s">
        <v>229</v>
      </c>
      <c r="D44" s="3" t="s">
        <v>230</v>
      </c>
      <c r="E44" s="26" t="str">
        <f>HYPERLINK("http://onlinelibrary.wiley.com/book/10.1002/0471656437")</f>
        <v>http://onlinelibrary.wiley.com/book/10.1002/0471656437</v>
      </c>
      <c r="F44" s="17" t="s">
        <v>231</v>
      </c>
      <c r="G44" s="4" t="s">
        <v>33</v>
      </c>
      <c r="H44" s="5">
        <v>210</v>
      </c>
      <c r="I44" s="5">
        <f t="shared" si="0"/>
        <v>126</v>
      </c>
      <c r="J44" s="4" t="s">
        <v>232</v>
      </c>
      <c r="K44" s="4" t="s">
        <v>233</v>
      </c>
      <c r="L44" s="5">
        <v>210</v>
      </c>
      <c r="M44" s="6">
        <v>817</v>
      </c>
    </row>
    <row r="45" spans="1:13" ht="13.5">
      <c r="A45" s="3" t="s">
        <v>116</v>
      </c>
      <c r="B45" s="3" t="s">
        <v>54</v>
      </c>
      <c r="C45" s="3" t="s">
        <v>239</v>
      </c>
      <c r="D45" s="3" t="s">
        <v>240</v>
      </c>
      <c r="E45" s="26" t="str">
        <f>HYPERLINK("http://onlinelibrary.wiley.com/book/10.1002/047167558X")</f>
        <v>http://onlinelibrary.wiley.com/book/10.1002/047167558X</v>
      </c>
      <c r="F45" s="17" t="s">
        <v>241</v>
      </c>
      <c r="G45" s="4" t="s">
        <v>33</v>
      </c>
      <c r="H45" s="5">
        <v>189.95</v>
      </c>
      <c r="I45" s="5">
        <f t="shared" si="0"/>
        <v>113.97</v>
      </c>
      <c r="J45" s="4" t="s">
        <v>242</v>
      </c>
      <c r="K45" s="4" t="s">
        <v>243</v>
      </c>
      <c r="L45" s="5">
        <v>189.95</v>
      </c>
      <c r="M45" s="6">
        <v>617</v>
      </c>
    </row>
    <row r="46" spans="1:13" ht="13.5">
      <c r="A46" s="3" t="s">
        <v>116</v>
      </c>
      <c r="B46" s="3" t="s">
        <v>54</v>
      </c>
      <c r="C46" s="3" t="s">
        <v>419</v>
      </c>
      <c r="D46" s="3" t="s">
        <v>420</v>
      </c>
      <c r="E46" s="26" t="str">
        <f>HYPERLINK("http://onlinelibrary.wiley.com/book/10.1002/9780470511619")</f>
        <v>http://onlinelibrary.wiley.com/book/10.1002/9780470511619</v>
      </c>
      <c r="F46" s="17" t="s">
        <v>421</v>
      </c>
      <c r="G46" s="4" t="s">
        <v>351</v>
      </c>
      <c r="H46" s="5">
        <v>215</v>
      </c>
      <c r="I46" s="5">
        <f t="shared" si="0"/>
        <v>129</v>
      </c>
      <c r="J46" s="4" t="s">
        <v>422</v>
      </c>
      <c r="K46" s="4" t="s">
        <v>19</v>
      </c>
      <c r="L46" s="5">
        <v>215</v>
      </c>
      <c r="M46" s="6">
        <v>425</v>
      </c>
    </row>
    <row r="47" spans="1:13" ht="13.5">
      <c r="A47" s="3" t="s">
        <v>116</v>
      </c>
      <c r="B47" s="3" t="s">
        <v>54</v>
      </c>
      <c r="C47" s="3" t="s">
        <v>147</v>
      </c>
      <c r="D47" s="3" t="s">
        <v>148</v>
      </c>
      <c r="E47" s="26" t="str">
        <f>HYPERLINK("http://onlinelibrary.wiley.com/book/10.1002/0470080124")</f>
        <v>http://onlinelibrary.wiley.com/book/10.1002/0470080124</v>
      </c>
      <c r="F47" s="17" t="s">
        <v>149</v>
      </c>
      <c r="G47" s="4" t="s">
        <v>150</v>
      </c>
      <c r="H47" s="5">
        <v>159.94999999999999</v>
      </c>
      <c r="I47" s="5">
        <f t="shared" si="0"/>
        <v>95.97</v>
      </c>
      <c r="J47" s="4" t="s">
        <v>151</v>
      </c>
      <c r="K47" s="4" t="s">
        <v>152</v>
      </c>
      <c r="L47" s="5">
        <v>159.94999999999999</v>
      </c>
      <c r="M47" s="6">
        <v>741</v>
      </c>
    </row>
    <row r="48" spans="1:13" ht="13.5">
      <c r="A48" s="3" t="s">
        <v>116</v>
      </c>
      <c r="B48" s="3" t="s">
        <v>54</v>
      </c>
      <c r="C48" s="3" t="s">
        <v>259</v>
      </c>
      <c r="D48" s="3" t="s">
        <v>260</v>
      </c>
      <c r="E48" s="26" t="str">
        <f>HYPERLINK("http://onlinelibrary.wiley.com/book/10.1002/0471728543")</f>
        <v>http://onlinelibrary.wiley.com/book/10.1002/0471728543</v>
      </c>
      <c r="F48" s="17" t="s">
        <v>261</v>
      </c>
      <c r="G48" s="4" t="s">
        <v>33</v>
      </c>
      <c r="H48" s="5">
        <v>114.95</v>
      </c>
      <c r="I48" s="5">
        <f t="shared" si="0"/>
        <v>68.97</v>
      </c>
      <c r="J48" s="4" t="s">
        <v>262</v>
      </c>
      <c r="K48" s="4" t="s">
        <v>263</v>
      </c>
      <c r="L48" s="5">
        <v>114.95</v>
      </c>
      <c r="M48" s="6">
        <v>137</v>
      </c>
    </row>
    <row r="49" spans="1:13" ht="13.5">
      <c r="A49" s="3" t="s">
        <v>480</v>
      </c>
      <c r="B49" s="3" t="s">
        <v>624</v>
      </c>
      <c r="C49" s="3" t="s">
        <v>481</v>
      </c>
      <c r="D49" s="3" t="s">
        <v>482</v>
      </c>
      <c r="E49" s="26" t="str">
        <f>HYPERLINK("http://onlinelibrary.wiley.com/book/10.1002/9780470723982")</f>
        <v>http://onlinelibrary.wiley.com/book/10.1002/9780470723982</v>
      </c>
      <c r="F49" s="17" t="s">
        <v>483</v>
      </c>
      <c r="G49" s="4" t="s">
        <v>484</v>
      </c>
      <c r="H49" s="5">
        <v>134.94999999999999</v>
      </c>
      <c r="I49" s="5">
        <f t="shared" si="0"/>
        <v>80.97</v>
      </c>
      <c r="J49" s="4" t="s">
        <v>485</v>
      </c>
      <c r="K49" s="4" t="s">
        <v>486</v>
      </c>
      <c r="L49" s="5">
        <v>134.94999999999999</v>
      </c>
      <c r="M49" s="6">
        <v>449</v>
      </c>
    </row>
    <row r="50" spans="1:13" ht="13.5">
      <c r="A50" s="3" t="s">
        <v>55</v>
      </c>
      <c r="B50" s="3" t="s">
        <v>617</v>
      </c>
      <c r="C50" s="3" t="s">
        <v>435</v>
      </c>
      <c r="D50" s="3" t="s">
        <v>436</v>
      </c>
      <c r="E50" s="26" t="str">
        <f>HYPERLINK("http://onlinelibrary.wiley.com/book/10.1002/9780470570418")</f>
        <v>http://onlinelibrary.wiley.com/book/10.1002/9780470570418</v>
      </c>
      <c r="F50" s="17" t="s">
        <v>437</v>
      </c>
      <c r="G50" s="4" t="s">
        <v>47</v>
      </c>
      <c r="H50" s="5">
        <v>129.94999999999999</v>
      </c>
      <c r="I50" s="5">
        <f t="shared" si="0"/>
        <v>77.97</v>
      </c>
      <c r="J50" s="4" t="s">
        <v>438</v>
      </c>
      <c r="K50" s="4" t="s">
        <v>439</v>
      </c>
      <c r="L50" s="5">
        <v>129.94999999999999</v>
      </c>
      <c r="M50" s="6">
        <v>466</v>
      </c>
    </row>
    <row r="51" spans="1:13" ht="13.5">
      <c r="A51" s="3" t="s">
        <v>55</v>
      </c>
      <c r="B51" s="3" t="s">
        <v>617</v>
      </c>
      <c r="C51" s="3" t="s">
        <v>278</v>
      </c>
      <c r="D51" s="3" t="s">
        <v>279</v>
      </c>
      <c r="E51" s="26" t="str">
        <f>HYPERLINK("http://onlinelibrary.wiley.com/book/10.1002/0471973165")</f>
        <v>http://onlinelibrary.wiley.com/book/10.1002/0471973165</v>
      </c>
      <c r="F51" s="17" t="s">
        <v>280</v>
      </c>
      <c r="G51" s="4" t="s">
        <v>281</v>
      </c>
      <c r="H51" s="5">
        <v>179.95</v>
      </c>
      <c r="I51" s="5">
        <f t="shared" si="0"/>
        <v>107.97</v>
      </c>
      <c r="J51" s="4" t="s">
        <v>282</v>
      </c>
      <c r="K51" s="4" t="s">
        <v>283</v>
      </c>
      <c r="L51" s="5">
        <v>179.95</v>
      </c>
      <c r="M51" s="6">
        <v>513</v>
      </c>
    </row>
    <row r="52" spans="1:13" ht="13.5">
      <c r="A52" s="3" t="s">
        <v>55</v>
      </c>
      <c r="B52" s="3" t="s">
        <v>617</v>
      </c>
      <c r="C52" s="3" t="s">
        <v>289</v>
      </c>
      <c r="D52" s="3" t="s">
        <v>290</v>
      </c>
      <c r="E52" s="26" t="str">
        <f>HYPERLINK("http://onlinelibrary.wiley.com/book/10.1002/3527601562")</f>
        <v>http://onlinelibrary.wiley.com/book/10.1002/3527601562</v>
      </c>
      <c r="F52" s="17" t="s">
        <v>291</v>
      </c>
      <c r="G52" s="4" t="s">
        <v>292</v>
      </c>
      <c r="H52" s="5">
        <v>270</v>
      </c>
      <c r="I52" s="5">
        <f t="shared" si="0"/>
        <v>162</v>
      </c>
      <c r="J52" s="4" t="s">
        <v>293</v>
      </c>
      <c r="K52" s="4" t="s">
        <v>80</v>
      </c>
      <c r="L52" s="5">
        <v>270</v>
      </c>
      <c r="M52" s="6">
        <v>453</v>
      </c>
    </row>
    <row r="53" spans="1:13" ht="13.5">
      <c r="A53" s="3" t="s">
        <v>55</v>
      </c>
      <c r="B53" s="3" t="s">
        <v>617</v>
      </c>
      <c r="C53" s="3" t="s">
        <v>471</v>
      </c>
      <c r="D53" s="3" t="s">
        <v>472</v>
      </c>
      <c r="E53" s="26" t="str">
        <f>HYPERLINK("http://onlinelibrary.wiley.com/book/10.1002/9780470711675")</f>
        <v>http://onlinelibrary.wiley.com/book/10.1002/9780470711675</v>
      </c>
      <c r="F53" s="17" t="s">
        <v>473</v>
      </c>
      <c r="G53" s="4" t="s">
        <v>448</v>
      </c>
      <c r="H53" s="5">
        <v>100</v>
      </c>
      <c r="I53" s="5">
        <f t="shared" si="0"/>
        <v>60</v>
      </c>
      <c r="J53" s="4" t="s">
        <v>474</v>
      </c>
      <c r="K53" s="4" t="s">
        <v>448</v>
      </c>
      <c r="L53" s="5">
        <v>99.95</v>
      </c>
      <c r="M53" s="6">
        <v>351</v>
      </c>
    </row>
    <row r="54" spans="1:13" ht="13.5">
      <c r="A54" s="3" t="s">
        <v>55</v>
      </c>
      <c r="B54" s="3" t="s">
        <v>617</v>
      </c>
      <c r="C54" s="3" t="s">
        <v>56</v>
      </c>
      <c r="D54" s="3" t="s">
        <v>57</v>
      </c>
      <c r="E54" s="26" t="str">
        <f>HYPERLINK("http://onlinelibrary.wiley.com/book/10.1002/0470007745")</f>
        <v>http://onlinelibrary.wiley.com/book/10.1002/0470007745</v>
      </c>
      <c r="F54" s="17" t="s">
        <v>58</v>
      </c>
      <c r="G54" s="4" t="s">
        <v>59</v>
      </c>
      <c r="H54" s="5">
        <v>94.95</v>
      </c>
      <c r="I54" s="5">
        <f t="shared" si="0"/>
        <v>56.97</v>
      </c>
      <c r="J54" s="4" t="s">
        <v>60</v>
      </c>
      <c r="K54" s="4" t="s">
        <v>61</v>
      </c>
      <c r="L54" s="5">
        <v>94.95</v>
      </c>
      <c r="M54" s="6">
        <v>345</v>
      </c>
    </row>
    <row r="55" spans="1:13" ht="13.5">
      <c r="A55" s="3" t="s">
        <v>55</v>
      </c>
      <c r="B55" s="3" t="s">
        <v>617</v>
      </c>
      <c r="C55" s="3" t="s">
        <v>307</v>
      </c>
      <c r="D55" s="3" t="s">
        <v>308</v>
      </c>
      <c r="E55" s="26" t="str">
        <f>HYPERLINK("http://onlinelibrary.wiley.com/book/10.1002/3527603468")</f>
        <v>http://onlinelibrary.wiley.com/book/10.1002/3527603468</v>
      </c>
      <c r="F55" s="17" t="s">
        <v>309</v>
      </c>
      <c r="G55" s="4" t="s">
        <v>310</v>
      </c>
      <c r="H55" s="5">
        <v>148</v>
      </c>
      <c r="I55" s="5">
        <f t="shared" si="0"/>
        <v>88.8</v>
      </c>
      <c r="J55" s="4" t="s">
        <v>311</v>
      </c>
      <c r="K55" s="4" t="s">
        <v>312</v>
      </c>
      <c r="L55" s="5">
        <v>148</v>
      </c>
      <c r="M55" s="6">
        <v>427</v>
      </c>
    </row>
    <row r="56" spans="1:13" ht="13.5">
      <c r="A56" s="3" t="s">
        <v>55</v>
      </c>
      <c r="B56" s="3" t="s">
        <v>617</v>
      </c>
      <c r="C56" s="3" t="s">
        <v>307</v>
      </c>
      <c r="D56" s="3" t="s">
        <v>581</v>
      </c>
      <c r="E56" s="26" t="str">
        <f>HYPERLINK("http://onlinelibrary.wiley.com/book/10.1002/9783527622290")</f>
        <v>http://onlinelibrary.wiley.com/book/10.1002/9783527622290</v>
      </c>
      <c r="F56" s="17" t="s">
        <v>582</v>
      </c>
      <c r="G56" s="4" t="s">
        <v>583</v>
      </c>
      <c r="H56" s="5">
        <v>139.94999999999999</v>
      </c>
      <c r="I56" s="5">
        <f t="shared" si="0"/>
        <v>83.97</v>
      </c>
      <c r="J56" s="4" t="s">
        <v>584</v>
      </c>
      <c r="K56" s="4" t="s">
        <v>580</v>
      </c>
      <c r="L56" s="5">
        <v>139.94999999999999</v>
      </c>
      <c r="M56" s="6">
        <v>503</v>
      </c>
    </row>
    <row r="57" spans="1:13" ht="13.5">
      <c r="A57" s="3" t="s">
        <v>75</v>
      </c>
      <c r="B57" s="3" t="s">
        <v>623</v>
      </c>
      <c r="C57" s="3" t="s">
        <v>591</v>
      </c>
      <c r="D57" s="3" t="s">
        <v>592</v>
      </c>
      <c r="E57" s="26" t="str">
        <f>HYPERLINK("http://onlinelibrary.wiley.com/book/10.1002/9783527627691")</f>
        <v>http://onlinelibrary.wiley.com/book/10.1002/9783527627691</v>
      </c>
      <c r="F57" s="17" t="s">
        <v>593</v>
      </c>
      <c r="G57" s="4" t="s">
        <v>594</v>
      </c>
      <c r="H57" s="5">
        <v>129.94999999999999</v>
      </c>
      <c r="I57" s="5">
        <f t="shared" si="0"/>
        <v>77.97</v>
      </c>
      <c r="J57" s="4" t="s">
        <v>595</v>
      </c>
      <c r="K57" s="4" t="s">
        <v>596</v>
      </c>
      <c r="L57" s="5">
        <v>129.94999999999999</v>
      </c>
      <c r="M57" s="6">
        <v>405</v>
      </c>
    </row>
    <row r="58" spans="1:13" ht="13.5">
      <c r="A58" s="3" t="s">
        <v>75</v>
      </c>
      <c r="B58" s="3" t="s">
        <v>623</v>
      </c>
      <c r="C58" s="3" t="s">
        <v>294</v>
      </c>
      <c r="D58" s="3" t="s">
        <v>295</v>
      </c>
      <c r="E58" s="26" t="str">
        <f>HYPERLINK("http://onlinelibrary.wiley.com/book/10.1002/3527602364")</f>
        <v>http://onlinelibrary.wiley.com/book/10.1002/3527602364</v>
      </c>
      <c r="F58" s="17" t="s">
        <v>296</v>
      </c>
      <c r="G58" s="4" t="s">
        <v>33</v>
      </c>
      <c r="H58" s="5">
        <v>235</v>
      </c>
      <c r="I58" s="5">
        <f t="shared" si="0"/>
        <v>141</v>
      </c>
      <c r="J58" s="4" t="s">
        <v>297</v>
      </c>
      <c r="K58" s="4" t="s">
        <v>80</v>
      </c>
      <c r="L58" s="5">
        <v>235</v>
      </c>
      <c r="M58" s="6">
        <v>635</v>
      </c>
    </row>
    <row r="59" spans="1:13" ht="13.5">
      <c r="A59" s="3" t="s">
        <v>75</v>
      </c>
      <c r="B59" s="3" t="s">
        <v>623</v>
      </c>
      <c r="C59" s="3" t="s">
        <v>319</v>
      </c>
      <c r="D59" s="3" t="s">
        <v>320</v>
      </c>
      <c r="E59" s="26" t="str">
        <f>HYPERLINK("http://onlinelibrary.wiley.com/book/10.1002/3527603638")</f>
        <v>http://onlinelibrary.wiley.com/book/10.1002/3527603638</v>
      </c>
      <c r="F59" s="17" t="s">
        <v>321</v>
      </c>
      <c r="G59" s="4" t="s">
        <v>322</v>
      </c>
      <c r="H59" s="5">
        <v>255</v>
      </c>
      <c r="I59" s="5">
        <f t="shared" si="0"/>
        <v>153</v>
      </c>
      <c r="J59" s="4" t="s">
        <v>323</v>
      </c>
      <c r="K59" s="4" t="s">
        <v>324</v>
      </c>
      <c r="L59" s="5">
        <v>255</v>
      </c>
      <c r="M59" s="6">
        <v>339</v>
      </c>
    </row>
    <row r="60" spans="1:13" ht="13.5">
      <c r="A60" s="3" t="s">
        <v>75</v>
      </c>
      <c r="B60" s="3" t="s">
        <v>623</v>
      </c>
      <c r="C60" s="3" t="s">
        <v>370</v>
      </c>
      <c r="D60" s="3" t="s">
        <v>371</v>
      </c>
      <c r="E60" s="26" t="str">
        <f>HYPERLINK("http://onlinelibrary.wiley.com/book/10.1002/9780470167526")</f>
        <v>http://onlinelibrary.wiley.com/book/10.1002/9780470167526</v>
      </c>
      <c r="F60" s="17" t="s">
        <v>372</v>
      </c>
      <c r="G60" s="4" t="s">
        <v>373</v>
      </c>
      <c r="H60" s="5">
        <v>159.94999999999999</v>
      </c>
      <c r="I60" s="5">
        <f t="shared" si="0"/>
        <v>95.97</v>
      </c>
      <c r="J60" s="4" t="s">
        <v>374</v>
      </c>
      <c r="K60" s="4" t="s">
        <v>44</v>
      </c>
      <c r="L60" s="5">
        <v>159.94999999999999</v>
      </c>
      <c r="M60" s="6">
        <v>344</v>
      </c>
    </row>
    <row r="61" spans="1:13" ht="13.5">
      <c r="A61" s="3" t="s">
        <v>75</v>
      </c>
      <c r="B61" s="3" t="s">
        <v>623</v>
      </c>
      <c r="C61" s="3" t="s">
        <v>76</v>
      </c>
      <c r="D61" s="3" t="s">
        <v>77</v>
      </c>
      <c r="E61" s="26" t="str">
        <f>HYPERLINK("http://onlinelibrary.wiley.com/book/10.1002/0470012536")</f>
        <v>http://onlinelibrary.wiley.com/book/10.1002/0470012536</v>
      </c>
      <c r="F61" s="17" t="s">
        <v>78</v>
      </c>
      <c r="G61" s="4" t="s">
        <v>33</v>
      </c>
      <c r="H61" s="5">
        <v>219.95</v>
      </c>
      <c r="I61" s="5">
        <f t="shared" si="0"/>
        <v>131.97</v>
      </c>
      <c r="J61" s="4" t="s">
        <v>79</v>
      </c>
      <c r="K61" s="4" t="s">
        <v>80</v>
      </c>
      <c r="L61" s="5">
        <v>219.95</v>
      </c>
      <c r="M61" s="6">
        <v>337</v>
      </c>
    </row>
    <row r="62" spans="1:13" ht="13.5">
      <c r="A62" s="3" t="s">
        <v>75</v>
      </c>
      <c r="B62" s="3" t="s">
        <v>623</v>
      </c>
      <c r="C62" s="3" t="s">
        <v>302</v>
      </c>
      <c r="D62" s="3" t="s">
        <v>303</v>
      </c>
      <c r="E62" s="26" t="str">
        <f>HYPERLINK("http://onlinelibrary.wiley.com/book/10.1002/3527602615")</f>
        <v>http://onlinelibrary.wiley.com/book/10.1002/3527602615</v>
      </c>
      <c r="F62" s="17" t="s">
        <v>304</v>
      </c>
      <c r="G62" s="4" t="s">
        <v>33</v>
      </c>
      <c r="H62" s="5">
        <v>210</v>
      </c>
      <c r="I62" s="5">
        <f t="shared" si="0"/>
        <v>126</v>
      </c>
      <c r="J62" s="4" t="s">
        <v>305</v>
      </c>
      <c r="K62" s="4" t="s">
        <v>306</v>
      </c>
      <c r="L62" s="5">
        <v>210</v>
      </c>
      <c r="M62" s="6">
        <v>343</v>
      </c>
    </row>
    <row r="63" spans="1:13" ht="13.5">
      <c r="A63" s="3" t="s">
        <v>75</v>
      </c>
      <c r="B63" s="3" t="s">
        <v>623</v>
      </c>
      <c r="C63" s="3" t="s">
        <v>325</v>
      </c>
      <c r="D63" s="3" t="s">
        <v>326</v>
      </c>
      <c r="E63" s="26" t="str">
        <f>HYPERLINK("http://onlinelibrary.wiley.com/book/10.1002/3527604286")</f>
        <v>http://onlinelibrary.wiley.com/book/10.1002/3527604286</v>
      </c>
      <c r="F63" s="17" t="s">
        <v>327</v>
      </c>
      <c r="G63" s="4" t="s">
        <v>328</v>
      </c>
      <c r="H63" s="5">
        <v>235</v>
      </c>
      <c r="I63" s="5">
        <f t="shared" si="0"/>
        <v>141</v>
      </c>
      <c r="J63" s="4" t="s">
        <v>329</v>
      </c>
      <c r="K63" s="4" t="s">
        <v>330</v>
      </c>
      <c r="L63" s="5">
        <v>235</v>
      </c>
      <c r="M63" s="6">
        <v>489</v>
      </c>
    </row>
    <row r="64" spans="1:13" ht="13.5">
      <c r="A64" s="3" t="s">
        <v>75</v>
      </c>
      <c r="B64" s="3" t="s">
        <v>623</v>
      </c>
      <c r="C64" s="3" t="s">
        <v>298</v>
      </c>
      <c r="D64" s="3" t="s">
        <v>570</v>
      </c>
      <c r="E64" s="26" t="str">
        <f>HYPERLINK("http://onlinelibrary.wiley.com/book/10.1002/9783527619771")</f>
        <v>http://onlinelibrary.wiley.com/book/10.1002/9783527619771</v>
      </c>
      <c r="F64" s="17" t="s">
        <v>571</v>
      </c>
      <c r="G64" s="4" t="s">
        <v>572</v>
      </c>
      <c r="H64" s="5">
        <v>370</v>
      </c>
      <c r="I64" s="5">
        <f t="shared" si="0"/>
        <v>222</v>
      </c>
      <c r="J64" s="4" t="s">
        <v>573</v>
      </c>
      <c r="K64" s="4" t="s">
        <v>574</v>
      </c>
      <c r="L64" s="5">
        <v>370</v>
      </c>
      <c r="M64" s="6">
        <v>619</v>
      </c>
    </row>
    <row r="65" spans="1:13" ht="13.5">
      <c r="A65" s="3" t="s">
        <v>75</v>
      </c>
      <c r="B65" s="3" t="s">
        <v>623</v>
      </c>
      <c r="C65" s="3" t="s">
        <v>298</v>
      </c>
      <c r="D65" s="3" t="s">
        <v>299</v>
      </c>
      <c r="E65" s="26" t="str">
        <f>HYPERLINK("ttp://onlinelibrary.wiley.com/book/10.1002/3527602410")</f>
        <v>ttp://onlinelibrary.wiley.com/book/10.1002/3527602410</v>
      </c>
      <c r="F65" s="17" t="s">
        <v>300</v>
      </c>
      <c r="G65" s="4" t="s">
        <v>33</v>
      </c>
      <c r="H65" s="5">
        <v>270</v>
      </c>
      <c r="I65" s="5">
        <f t="shared" si="0"/>
        <v>162</v>
      </c>
      <c r="J65" s="4" t="s">
        <v>301</v>
      </c>
      <c r="K65" s="4" t="s">
        <v>80</v>
      </c>
      <c r="L65" s="5">
        <v>270</v>
      </c>
      <c r="M65" s="6">
        <v>337</v>
      </c>
    </row>
    <row r="66" spans="1:13" ht="13.5">
      <c r="A66" s="3" t="s">
        <v>75</v>
      </c>
      <c r="B66" s="3" t="s">
        <v>623</v>
      </c>
      <c r="C66" s="3" t="s">
        <v>561</v>
      </c>
      <c r="D66" s="3" t="s">
        <v>562</v>
      </c>
      <c r="E66" s="26" t="str">
        <f>HYPERLINK("http://onlinelibrary.wiley.com/book/10.1002/9783527612642")</f>
        <v>http://onlinelibrary.wiley.com/book/10.1002/9783527612642</v>
      </c>
      <c r="F66" s="17" t="s">
        <v>563</v>
      </c>
      <c r="G66" s="4" t="s">
        <v>564</v>
      </c>
      <c r="H66" s="5">
        <v>145</v>
      </c>
      <c r="I66" s="5">
        <f t="shared" si="0"/>
        <v>87</v>
      </c>
      <c r="J66" s="4" t="s">
        <v>565</v>
      </c>
      <c r="K66" s="4" t="s">
        <v>566</v>
      </c>
      <c r="L66" s="5">
        <v>145</v>
      </c>
      <c r="M66" s="6">
        <v>443</v>
      </c>
    </row>
    <row r="67" spans="1:13" ht="13.5">
      <c r="A67" s="3" t="s">
        <v>75</v>
      </c>
      <c r="B67" s="3" t="s">
        <v>623</v>
      </c>
      <c r="C67" s="3" t="s">
        <v>51</v>
      </c>
      <c r="D67" s="3" t="s">
        <v>475</v>
      </c>
      <c r="E67" s="26" t="str">
        <f>HYPERLINK("http://onlinelibrary.wiley.com/book/10.1002/9780470723791")</f>
        <v>http://onlinelibrary.wiley.com/book/10.1002/9780470723791</v>
      </c>
      <c r="F67" s="17" t="s">
        <v>476</v>
      </c>
      <c r="G67" s="4" t="s">
        <v>477</v>
      </c>
      <c r="H67" s="5">
        <v>320</v>
      </c>
      <c r="I67" s="5">
        <f t="shared" si="0"/>
        <v>192</v>
      </c>
      <c r="J67" s="4" t="s">
        <v>478</v>
      </c>
      <c r="K67" s="4" t="s">
        <v>479</v>
      </c>
      <c r="L67" s="5">
        <v>320</v>
      </c>
      <c r="M67" s="6">
        <v>697</v>
      </c>
    </row>
    <row r="68" spans="1:13" ht="13.5">
      <c r="A68" s="3" t="s">
        <v>392</v>
      </c>
      <c r="B68" s="3" t="s">
        <v>575</v>
      </c>
      <c r="C68" s="3" t="s">
        <v>576</v>
      </c>
      <c r="D68" s="3" t="s">
        <v>577</v>
      </c>
      <c r="E68" s="26" t="str">
        <f>HYPERLINK("http://onlinelibrary.wiley.com/book/10.1002/9783527622023")</f>
        <v>http://onlinelibrary.wiley.com/book/10.1002/9783527622023</v>
      </c>
      <c r="F68" s="17" t="s">
        <v>578</v>
      </c>
      <c r="G68" s="4" t="s">
        <v>572</v>
      </c>
      <c r="H68" s="5">
        <v>214</v>
      </c>
      <c r="I68" s="5">
        <f t="shared" ref="I68:I102" si="1">ROUND(H68-H68*0.4,2)</f>
        <v>128.4</v>
      </c>
      <c r="J68" s="4" t="s">
        <v>579</v>
      </c>
      <c r="K68" s="4" t="s">
        <v>580</v>
      </c>
      <c r="L68" s="5">
        <v>214</v>
      </c>
      <c r="M68" s="6">
        <v>321</v>
      </c>
    </row>
    <row r="69" spans="1:13" ht="13.5">
      <c r="A69" s="3" t="s">
        <v>392</v>
      </c>
      <c r="B69" s="3" t="s">
        <v>575</v>
      </c>
      <c r="C69" s="3" t="s">
        <v>393</v>
      </c>
      <c r="D69" s="3" t="s">
        <v>394</v>
      </c>
      <c r="E69" s="26" t="str">
        <f>HYPERLINK("http://onlinelibrary.wiley.com/book/10.1002/9780470319253")</f>
        <v>http://onlinelibrary.wiley.com/book/10.1002/9780470319253</v>
      </c>
      <c r="F69" s="17" t="s">
        <v>395</v>
      </c>
      <c r="G69" s="4" t="s">
        <v>339</v>
      </c>
      <c r="H69" s="5">
        <v>200</v>
      </c>
      <c r="I69" s="5">
        <f t="shared" si="1"/>
        <v>120</v>
      </c>
      <c r="J69" s="4" t="s">
        <v>396</v>
      </c>
      <c r="K69" s="4" t="s">
        <v>397</v>
      </c>
      <c r="L69" s="5">
        <v>200</v>
      </c>
      <c r="M69" s="6">
        <v>273</v>
      </c>
    </row>
    <row r="70" spans="1:13" ht="13.5">
      <c r="A70" s="3" t="s">
        <v>218</v>
      </c>
      <c r="B70" s="3" t="s">
        <v>20</v>
      </c>
      <c r="C70" s="3" t="s">
        <v>496</v>
      </c>
      <c r="D70" s="3" t="s">
        <v>497</v>
      </c>
      <c r="E70" s="26" t="str">
        <f>HYPERLINK("http://onlinelibrary.wiley.com/book/10.1002/9780470901243")</f>
        <v>http://onlinelibrary.wiley.com/book/10.1002/9780470901243</v>
      </c>
      <c r="F70" s="17" t="s">
        <v>498</v>
      </c>
      <c r="G70" s="4" t="s">
        <v>52</v>
      </c>
      <c r="H70" s="5">
        <v>149.94999999999999</v>
      </c>
      <c r="I70" s="5">
        <f t="shared" si="1"/>
        <v>89.97</v>
      </c>
      <c r="J70" s="4" t="s">
        <v>499</v>
      </c>
      <c r="K70" s="4" t="s">
        <v>50</v>
      </c>
      <c r="L70" s="5">
        <v>149.94999999999999</v>
      </c>
      <c r="M70" s="6">
        <v>782</v>
      </c>
    </row>
    <row r="71" spans="1:13" ht="13.5">
      <c r="A71" s="3" t="s">
        <v>218</v>
      </c>
      <c r="B71" s="3" t="s">
        <v>20</v>
      </c>
      <c r="C71" s="3" t="s">
        <v>354</v>
      </c>
      <c r="D71" s="3" t="s">
        <v>355</v>
      </c>
      <c r="E71" s="26" t="str">
        <f>HYPERLINK("http://onlinelibrary.wiley.com/book/10.1002/9780470057414")</f>
        <v>http://onlinelibrary.wiley.com/book/10.1002/9780470057414</v>
      </c>
      <c r="F71" s="17" t="s">
        <v>356</v>
      </c>
      <c r="G71" s="4" t="s">
        <v>357</v>
      </c>
      <c r="H71" s="5">
        <v>80</v>
      </c>
      <c r="I71" s="5">
        <f t="shared" si="1"/>
        <v>48</v>
      </c>
      <c r="J71" s="4" t="s">
        <v>358</v>
      </c>
      <c r="K71" s="4" t="s">
        <v>353</v>
      </c>
      <c r="L71" s="5">
        <v>80</v>
      </c>
      <c r="M71" s="6">
        <v>349</v>
      </c>
    </row>
    <row r="72" spans="1:13" ht="13.5">
      <c r="A72" s="3" t="s">
        <v>218</v>
      </c>
      <c r="B72" s="3" t="s">
        <v>20</v>
      </c>
      <c r="C72" s="3" t="s">
        <v>387</v>
      </c>
      <c r="D72" s="3" t="s">
        <v>388</v>
      </c>
      <c r="E72" s="26" t="str">
        <f>HYPERLINK("http://onlinelibrary.wiley.com/book/10.1002/9780470281840")</f>
        <v>http://onlinelibrary.wiley.com/book/10.1002/9780470281840</v>
      </c>
      <c r="F72" s="17" t="s">
        <v>389</v>
      </c>
      <c r="G72" s="4" t="s">
        <v>24</v>
      </c>
      <c r="H72" s="5">
        <v>114.95</v>
      </c>
      <c r="I72" s="5">
        <f t="shared" si="1"/>
        <v>68.97</v>
      </c>
      <c r="J72" s="4" t="s">
        <v>390</v>
      </c>
      <c r="K72" s="4" t="s">
        <v>391</v>
      </c>
      <c r="L72" s="5">
        <v>114.95</v>
      </c>
      <c r="M72" s="6">
        <v>617</v>
      </c>
    </row>
    <row r="73" spans="1:13" ht="13.5">
      <c r="A73" s="3" t="s">
        <v>218</v>
      </c>
      <c r="B73" s="3" t="s">
        <v>20</v>
      </c>
      <c r="C73" s="3" t="s">
        <v>413</v>
      </c>
      <c r="D73" s="3" t="s">
        <v>414</v>
      </c>
      <c r="E73" s="26" t="str">
        <f>HYPERLINK("http://onlinelibrary.wiley.com/book/10.1002/9780470495117")</f>
        <v>http://onlinelibrary.wiley.com/book/10.1002/9780470495117</v>
      </c>
      <c r="F73" s="17" t="s">
        <v>415</v>
      </c>
      <c r="G73" s="4" t="s">
        <v>416</v>
      </c>
      <c r="H73" s="5">
        <v>104.95</v>
      </c>
      <c r="I73" s="5">
        <f t="shared" si="1"/>
        <v>62.97</v>
      </c>
      <c r="J73" s="4" t="s">
        <v>417</v>
      </c>
      <c r="K73" s="4" t="s">
        <v>418</v>
      </c>
      <c r="L73" s="5">
        <v>104.95</v>
      </c>
      <c r="M73" s="6">
        <v>364</v>
      </c>
    </row>
    <row r="74" spans="1:13" ht="13.5">
      <c r="A74" s="3" t="s">
        <v>218</v>
      </c>
      <c r="B74" s="3" t="s">
        <v>20</v>
      </c>
      <c r="C74" s="3" t="s">
        <v>342</v>
      </c>
      <c r="D74" s="3" t="s">
        <v>343</v>
      </c>
      <c r="E74" s="26" t="str">
        <f>HYPERLINK("http://onlinelibrary.wiley.com/book/10.1002/9780470056981")</f>
        <v>http://onlinelibrary.wiley.com/book/10.1002/9780470056981</v>
      </c>
      <c r="F74" s="17" t="s">
        <v>344</v>
      </c>
      <c r="G74" s="4" t="s">
        <v>345</v>
      </c>
      <c r="H74" s="5">
        <v>129.94999999999999</v>
      </c>
      <c r="I74" s="5">
        <f t="shared" si="1"/>
        <v>77.97</v>
      </c>
      <c r="J74" s="4" t="s">
        <v>346</v>
      </c>
      <c r="K74" s="4" t="s">
        <v>347</v>
      </c>
      <c r="L74" s="5">
        <v>129.94999999999999</v>
      </c>
      <c r="M74" s="6">
        <v>909</v>
      </c>
    </row>
    <row r="75" spans="1:13" ht="13.5">
      <c r="A75" s="3" t="s">
        <v>218</v>
      </c>
      <c r="B75" s="3" t="s">
        <v>20</v>
      </c>
      <c r="C75" s="3" t="s">
        <v>219</v>
      </c>
      <c r="D75" s="3" t="s">
        <v>220</v>
      </c>
      <c r="E75" s="26" t="str">
        <f>HYPERLINK("http://onlinelibrary.wiley.com/book/10.1002/0471647527")</f>
        <v>http://onlinelibrary.wiley.com/book/10.1002/0471647527</v>
      </c>
      <c r="F75" s="17" t="s">
        <v>221</v>
      </c>
      <c r="G75" s="4" t="s">
        <v>33</v>
      </c>
      <c r="H75" s="5">
        <v>159.94999999999999</v>
      </c>
      <c r="I75" s="5">
        <f t="shared" si="1"/>
        <v>95.97</v>
      </c>
      <c r="J75" s="4" t="s">
        <v>222</v>
      </c>
      <c r="K75" s="4" t="s">
        <v>223</v>
      </c>
      <c r="L75" s="5">
        <v>159.94999999999999</v>
      </c>
      <c r="M75" s="6">
        <v>625</v>
      </c>
    </row>
    <row r="76" spans="1:13" ht="13.5">
      <c r="A76" s="3" t="s">
        <v>122</v>
      </c>
      <c r="B76" s="3" t="s">
        <v>15</v>
      </c>
      <c r="C76" s="3" t="s">
        <v>331</v>
      </c>
      <c r="D76" s="3" t="s">
        <v>332</v>
      </c>
      <c r="E76" s="26" t="str">
        <f>HYPERLINK("http://onlinelibrary.wiley.com/book/10.1002/3527608109")</f>
        <v>http://onlinelibrary.wiley.com/book/10.1002/3527608109</v>
      </c>
      <c r="F76" s="17" t="s">
        <v>333</v>
      </c>
      <c r="G76" s="4" t="s">
        <v>334</v>
      </c>
      <c r="H76" s="5">
        <v>165</v>
      </c>
      <c r="I76" s="5">
        <f t="shared" si="1"/>
        <v>99</v>
      </c>
      <c r="J76" s="4" t="s">
        <v>335</v>
      </c>
      <c r="K76" s="4" t="s">
        <v>41</v>
      </c>
      <c r="L76" s="5">
        <v>165</v>
      </c>
      <c r="M76" s="6">
        <v>471</v>
      </c>
    </row>
    <row r="77" spans="1:13" ht="13.5">
      <c r="A77" s="3" t="s">
        <v>122</v>
      </c>
      <c r="B77" s="3" t="s">
        <v>15</v>
      </c>
      <c r="C77" s="3" t="s">
        <v>264</v>
      </c>
      <c r="D77" s="3" t="s">
        <v>265</v>
      </c>
      <c r="E77" s="26" t="str">
        <f>HYPERLINK("http://onlinelibrary.wiley.com/book/10.1002/0471758043")</f>
        <v>http://onlinelibrary.wiley.com/book/10.1002/0471758043</v>
      </c>
      <c r="F77" s="17" t="s">
        <v>266</v>
      </c>
      <c r="G77" s="4" t="s">
        <v>267</v>
      </c>
      <c r="H77" s="5">
        <v>159.94999999999999</v>
      </c>
      <c r="I77" s="5">
        <f t="shared" si="1"/>
        <v>95.97</v>
      </c>
      <c r="J77" s="4" t="s">
        <v>268</v>
      </c>
      <c r="K77" s="4" t="s">
        <v>269</v>
      </c>
      <c r="L77" s="5">
        <v>159.94999999999999</v>
      </c>
      <c r="M77" s="6">
        <v>558</v>
      </c>
    </row>
    <row r="78" spans="1:13" ht="13.5">
      <c r="A78" s="3" t="s">
        <v>122</v>
      </c>
      <c r="B78" s="3" t="s">
        <v>15</v>
      </c>
      <c r="C78" s="3" t="s">
        <v>440</v>
      </c>
      <c r="D78" s="3" t="s">
        <v>441</v>
      </c>
      <c r="E78" s="26" t="str">
        <f>HYPERLINK("http://onlinelibrary.wiley.com/book/10.1002/9780470619902")</f>
        <v>http://onlinelibrary.wiley.com/book/10.1002/9780470619902</v>
      </c>
      <c r="F78" s="17" t="s">
        <v>442</v>
      </c>
      <c r="G78" s="4" t="s">
        <v>443</v>
      </c>
      <c r="H78" s="5">
        <v>99.95</v>
      </c>
      <c r="I78" s="5">
        <f t="shared" si="1"/>
        <v>59.97</v>
      </c>
      <c r="J78" s="4" t="s">
        <v>444</v>
      </c>
      <c r="K78" s="4" t="s">
        <v>445</v>
      </c>
      <c r="L78" s="5">
        <v>99.95</v>
      </c>
      <c r="M78" s="6">
        <v>351</v>
      </c>
    </row>
    <row r="79" spans="1:13" ht="13.5">
      <c r="A79" s="3" t="s">
        <v>122</v>
      </c>
      <c r="B79" s="3" t="s">
        <v>15</v>
      </c>
      <c r="C79" s="3" t="s">
        <v>123</v>
      </c>
      <c r="D79" s="3" t="s">
        <v>124</v>
      </c>
      <c r="E79" s="26" t="str">
        <f>HYPERLINK("http://onlinelibrary.wiley.com/book/10.1002/0470034092")</f>
        <v>http://onlinelibrary.wiley.com/book/10.1002/0470034092</v>
      </c>
      <c r="F79" s="17" t="s">
        <v>125</v>
      </c>
      <c r="G79" s="4" t="s">
        <v>113</v>
      </c>
      <c r="H79" s="5">
        <v>220</v>
      </c>
      <c r="I79" s="5">
        <f t="shared" si="1"/>
        <v>132</v>
      </c>
      <c r="J79" s="4" t="s">
        <v>126</v>
      </c>
      <c r="K79" s="4" t="s">
        <v>127</v>
      </c>
      <c r="L79" s="5">
        <v>220</v>
      </c>
      <c r="M79" s="6">
        <v>549</v>
      </c>
    </row>
    <row r="80" spans="1:13" ht="13.5">
      <c r="A80" s="3" t="s">
        <v>122</v>
      </c>
      <c r="B80" s="3" t="s">
        <v>15</v>
      </c>
      <c r="C80" s="3" t="s">
        <v>270</v>
      </c>
      <c r="D80" s="3" t="s">
        <v>271</v>
      </c>
      <c r="E80" s="26" t="str">
        <f>HYPERLINK("http://onlinelibrary.wiley.com/book/10.1002/0471781142")</f>
        <v>http://onlinelibrary.wiley.com/book/10.1002/0471781142</v>
      </c>
      <c r="F80" s="17" t="s">
        <v>272</v>
      </c>
      <c r="G80" s="4" t="s">
        <v>38</v>
      </c>
      <c r="H80" s="5">
        <v>124.95</v>
      </c>
      <c r="I80" s="5">
        <f t="shared" si="1"/>
        <v>74.97</v>
      </c>
      <c r="J80" s="4" t="s">
        <v>273</v>
      </c>
      <c r="K80" s="4" t="s">
        <v>39</v>
      </c>
      <c r="L80" s="5">
        <v>124.95</v>
      </c>
      <c r="M80" s="6">
        <v>513</v>
      </c>
    </row>
    <row r="81" spans="1:13" ht="13.5">
      <c r="A81" s="3" t="s">
        <v>122</v>
      </c>
      <c r="B81" s="3" t="s">
        <v>15</v>
      </c>
      <c r="C81" s="3" t="s">
        <v>585</v>
      </c>
      <c r="D81" s="3" t="s">
        <v>586</v>
      </c>
      <c r="E81" s="26" t="str">
        <f>HYPERLINK("http://onlinelibrary.wiley.com/book/10.1002/9783527622542")</f>
        <v>http://onlinelibrary.wiley.com/book/10.1002/9783527622542</v>
      </c>
      <c r="F81" s="17" t="s">
        <v>587</v>
      </c>
      <c r="G81" s="4" t="s">
        <v>588</v>
      </c>
      <c r="H81" s="5">
        <v>260</v>
      </c>
      <c r="I81" s="5">
        <f t="shared" si="1"/>
        <v>156</v>
      </c>
      <c r="J81" s="4" t="s">
        <v>589</v>
      </c>
      <c r="K81" s="4" t="s">
        <v>590</v>
      </c>
      <c r="L81" s="5">
        <v>260</v>
      </c>
      <c r="M81" s="6">
        <v>577</v>
      </c>
    </row>
    <row r="82" spans="1:13" ht="13.5">
      <c r="A82" s="3" t="s">
        <v>122</v>
      </c>
      <c r="B82" s="3" t="s">
        <v>15</v>
      </c>
      <c r="C82" s="3" t="s">
        <v>184</v>
      </c>
      <c r="D82" s="3" t="s">
        <v>185</v>
      </c>
      <c r="E82" s="26" t="str">
        <f>HYPERLINK("http://onlinelibrary.wiley.com/book/10.1002/0471223875")</f>
        <v>http://onlinelibrary.wiley.com/book/10.1002/0471223875</v>
      </c>
      <c r="F82" s="17" t="s">
        <v>186</v>
      </c>
      <c r="G82" s="4" t="s">
        <v>187</v>
      </c>
      <c r="H82" s="5">
        <v>146.94999999999999</v>
      </c>
      <c r="I82" s="5">
        <f t="shared" si="1"/>
        <v>88.17</v>
      </c>
      <c r="J82" s="4" t="s">
        <v>188</v>
      </c>
      <c r="K82" s="4" t="s">
        <v>189</v>
      </c>
      <c r="L82" s="5">
        <v>146.94999999999999</v>
      </c>
      <c r="M82" s="6">
        <v>417</v>
      </c>
    </row>
    <row r="83" spans="1:13" ht="13.5">
      <c r="A83" s="3" t="s">
        <v>122</v>
      </c>
      <c r="B83" s="3" t="s">
        <v>15</v>
      </c>
      <c r="C83" s="3" t="s">
        <v>313</v>
      </c>
      <c r="D83" s="3" t="s">
        <v>314</v>
      </c>
      <c r="E83" s="26" t="str">
        <f>HYPERLINK("http://onlinelibrary.wiley.com/book/10.1002/3527603514")</f>
        <v>http://onlinelibrary.wiley.com/book/10.1002/3527603514</v>
      </c>
      <c r="F83" s="17" t="s">
        <v>315</v>
      </c>
      <c r="G83" s="4" t="s">
        <v>316</v>
      </c>
      <c r="H83" s="5">
        <v>270</v>
      </c>
      <c r="I83" s="5">
        <f t="shared" si="1"/>
        <v>162</v>
      </c>
      <c r="J83" s="4" t="s">
        <v>317</v>
      </c>
      <c r="K83" s="4" t="s">
        <v>318</v>
      </c>
      <c r="L83" s="5">
        <v>270</v>
      </c>
      <c r="M83" s="6">
        <v>403</v>
      </c>
    </row>
    <row r="84" spans="1:13" ht="13.5">
      <c r="A84" s="3" t="s">
        <v>122</v>
      </c>
      <c r="B84" s="3" t="s">
        <v>15</v>
      </c>
      <c r="C84" s="3" t="s">
        <v>249</v>
      </c>
      <c r="D84" s="3" t="s">
        <v>250</v>
      </c>
      <c r="E84" s="26" t="str">
        <f>HYPERLINK("http://onlinelibrary.wiley.com/book/10.1002/0471719188")</f>
        <v>http://onlinelibrary.wiley.com/book/10.1002/0471719188</v>
      </c>
      <c r="F84" s="17" t="s">
        <v>251</v>
      </c>
      <c r="G84" s="4" t="s">
        <v>36</v>
      </c>
      <c r="H84" s="5">
        <v>124.95</v>
      </c>
      <c r="I84" s="5">
        <f t="shared" si="1"/>
        <v>74.97</v>
      </c>
      <c r="J84" s="4" t="s">
        <v>252</v>
      </c>
      <c r="K84" s="4" t="s">
        <v>37</v>
      </c>
      <c r="L84" s="5">
        <v>124.95</v>
      </c>
      <c r="M84" s="6">
        <v>657</v>
      </c>
    </row>
    <row r="85" spans="1:13" ht="13.5">
      <c r="A85" s="3" t="s">
        <v>122</v>
      </c>
      <c r="B85" s="3" t="s">
        <v>15</v>
      </c>
      <c r="C85" s="3" t="s">
        <v>561</v>
      </c>
      <c r="D85" s="3" t="s">
        <v>567</v>
      </c>
      <c r="E85" s="26" t="str">
        <f>HYPERLINK("http://onlinelibrary.wiley.com/book/10.1002/9783527619733")</f>
        <v>http://onlinelibrary.wiley.com/book/10.1002/9783527619733</v>
      </c>
      <c r="F85" s="17" t="s">
        <v>568</v>
      </c>
      <c r="G85" s="4" t="s">
        <v>46</v>
      </c>
      <c r="H85" s="5">
        <v>420</v>
      </c>
      <c r="I85" s="5">
        <f t="shared" si="1"/>
        <v>252</v>
      </c>
      <c r="J85" s="4" t="s">
        <v>569</v>
      </c>
      <c r="K85" s="4" t="s">
        <v>40</v>
      </c>
      <c r="L85" s="5">
        <v>420</v>
      </c>
      <c r="M85" s="6">
        <v>647</v>
      </c>
    </row>
    <row r="86" spans="1:13" ht="13.5">
      <c r="A86" s="3" t="s">
        <v>122</v>
      </c>
      <c r="B86" s="3" t="s">
        <v>15</v>
      </c>
      <c r="C86" s="3" t="s">
        <v>134</v>
      </c>
      <c r="D86" s="3" t="s">
        <v>135</v>
      </c>
      <c r="E86" s="26" t="str">
        <f>HYPERLINK("http://onlinelibrary.wiley.com/book/10.1002/0470047356")</f>
        <v>http://onlinelibrary.wiley.com/book/10.1002/0470047356</v>
      </c>
      <c r="F86" s="17" t="s">
        <v>136</v>
      </c>
      <c r="G86" s="4" t="s">
        <v>137</v>
      </c>
      <c r="H86" s="5">
        <v>139.94999999999999</v>
      </c>
      <c r="I86" s="5">
        <f t="shared" si="1"/>
        <v>83.97</v>
      </c>
      <c r="J86" s="4" t="s">
        <v>138</v>
      </c>
      <c r="K86" s="4" t="s">
        <v>139</v>
      </c>
      <c r="L86" s="5">
        <v>139.94999999999999</v>
      </c>
      <c r="M86" s="6">
        <v>721</v>
      </c>
    </row>
    <row r="87" spans="1:13" ht="13.5">
      <c r="A87" s="3" t="s">
        <v>122</v>
      </c>
      <c r="B87" s="3" t="s">
        <v>15</v>
      </c>
      <c r="C87" s="3" t="s">
        <v>213</v>
      </c>
      <c r="D87" s="3" t="s">
        <v>214</v>
      </c>
      <c r="E87" s="26" t="str">
        <f>HYPERLINK("http://onlinelibrary.wiley.com/book/10.1002/0471532657")</f>
        <v>http://onlinelibrary.wiley.com/book/10.1002/0471532657</v>
      </c>
      <c r="F87" s="17" t="s">
        <v>215</v>
      </c>
      <c r="G87" s="4" t="s">
        <v>33</v>
      </c>
      <c r="H87" s="5">
        <v>159.94999999999999</v>
      </c>
      <c r="I87" s="5">
        <f t="shared" si="1"/>
        <v>95.97</v>
      </c>
      <c r="J87" s="4" t="s">
        <v>216</v>
      </c>
      <c r="K87" s="4" t="s">
        <v>217</v>
      </c>
      <c r="L87" s="5">
        <v>159.94999999999999</v>
      </c>
      <c r="M87" s="6">
        <v>561</v>
      </c>
    </row>
    <row r="88" spans="1:13" ht="13.5">
      <c r="A88" s="3" t="s">
        <v>68</v>
      </c>
      <c r="B88" s="3" t="s">
        <v>628</v>
      </c>
      <c r="C88" s="3" t="s">
        <v>153</v>
      </c>
      <c r="D88" s="3" t="s">
        <v>154</v>
      </c>
      <c r="E88" s="26" t="str">
        <f>HYPERLINK("http://onlinelibrary.wiley.com/book/10.1002/0470094419")</f>
        <v>http://onlinelibrary.wiley.com/book/10.1002/0470094419</v>
      </c>
      <c r="F88" s="17" t="s">
        <v>155</v>
      </c>
      <c r="G88" s="4" t="s">
        <v>156</v>
      </c>
      <c r="H88" s="5">
        <v>169.95</v>
      </c>
      <c r="I88" s="5">
        <f t="shared" si="1"/>
        <v>101.97</v>
      </c>
      <c r="J88" s="4" t="s">
        <v>157</v>
      </c>
      <c r="K88" s="4" t="s">
        <v>158</v>
      </c>
      <c r="L88" s="5">
        <v>169.95</v>
      </c>
      <c r="M88" s="6">
        <v>285</v>
      </c>
    </row>
    <row r="89" spans="1:13" ht="13.5">
      <c r="A89" s="3" t="s">
        <v>68</v>
      </c>
      <c r="B89" s="3" t="s">
        <v>628</v>
      </c>
      <c r="C89" s="3" t="s">
        <v>336</v>
      </c>
      <c r="D89" s="3" t="s">
        <v>337</v>
      </c>
      <c r="E89" s="26" t="str">
        <f>HYPERLINK("http://onlinelibrary.wiley.com/book/10.1002/9780470020036")</f>
        <v>http://onlinelibrary.wiley.com/book/10.1002/9780470020036</v>
      </c>
      <c r="F89" s="17" t="s">
        <v>338</v>
      </c>
      <c r="G89" s="4" t="s">
        <v>339</v>
      </c>
      <c r="H89" s="5">
        <v>79.95</v>
      </c>
      <c r="I89" s="5">
        <f t="shared" si="1"/>
        <v>47.97</v>
      </c>
      <c r="J89" s="4" t="s">
        <v>340</v>
      </c>
      <c r="K89" s="4" t="s">
        <v>341</v>
      </c>
      <c r="L89" s="5">
        <v>79.95</v>
      </c>
      <c r="M89" s="6">
        <v>253</v>
      </c>
    </row>
    <row r="90" spans="1:13" ht="13.5">
      <c r="A90" s="3" t="s">
        <v>68</v>
      </c>
      <c r="B90" s="3" t="s">
        <v>628</v>
      </c>
      <c r="C90" s="3" t="s">
        <v>53</v>
      </c>
      <c r="D90" s="3" t="s">
        <v>487</v>
      </c>
      <c r="E90" s="26" t="str">
        <f>HYPERLINK("http://onlinelibrary.wiley.com/book/10.1002/9780470724309")</f>
        <v>http://onlinelibrary.wiley.com/book/10.1002/9780470724309</v>
      </c>
      <c r="F90" s="17" t="s">
        <v>488</v>
      </c>
      <c r="G90" s="4" t="s">
        <v>384</v>
      </c>
      <c r="H90" s="5">
        <v>114.95</v>
      </c>
      <c r="I90" s="5">
        <f t="shared" si="1"/>
        <v>68.97</v>
      </c>
      <c r="J90" s="4" t="s">
        <v>489</v>
      </c>
      <c r="K90" s="4" t="s">
        <v>21</v>
      </c>
      <c r="L90" s="5">
        <v>114.95</v>
      </c>
      <c r="M90" s="6">
        <v>297</v>
      </c>
    </row>
    <row r="91" spans="1:13" ht="13.5">
      <c r="A91" s="3" t="s">
        <v>68</v>
      </c>
      <c r="B91" s="3" t="s">
        <v>628</v>
      </c>
      <c r="C91" s="3" t="s">
        <v>465</v>
      </c>
      <c r="D91" s="3" t="s">
        <v>466</v>
      </c>
      <c r="E91" s="26" t="str">
        <f>HYPERLINK("http://onlinelibrary.wiley.com/book/10.1002/9780470699836")</f>
        <v>http://onlinelibrary.wiley.com/book/10.1002/9780470699836</v>
      </c>
      <c r="F91" s="17" t="s">
        <v>467</v>
      </c>
      <c r="G91" s="4" t="s">
        <v>468</v>
      </c>
      <c r="H91" s="5">
        <v>99.95</v>
      </c>
      <c r="I91" s="5">
        <f t="shared" si="1"/>
        <v>59.97</v>
      </c>
      <c r="J91" s="4" t="s">
        <v>469</v>
      </c>
      <c r="K91" s="4" t="s">
        <v>470</v>
      </c>
      <c r="L91" s="5">
        <v>99.95</v>
      </c>
      <c r="M91" s="6">
        <v>313</v>
      </c>
    </row>
    <row r="92" spans="1:13" ht="13.5">
      <c r="A92" s="3" t="s">
        <v>68</v>
      </c>
      <c r="B92" s="3" t="s">
        <v>628</v>
      </c>
      <c r="C92" s="3" t="s">
        <v>365</v>
      </c>
      <c r="D92" s="3" t="s">
        <v>366</v>
      </c>
      <c r="E92" s="26" t="str">
        <f>HYPERLINK("http://onlinelibrary.wiley.com/book/10.1002/9780470139356")</f>
        <v>http://onlinelibrary.wiley.com/book/10.1002/9780470139356</v>
      </c>
      <c r="F92" s="17" t="s">
        <v>367</v>
      </c>
      <c r="G92" s="4" t="s">
        <v>368</v>
      </c>
      <c r="H92" s="5">
        <v>109.95</v>
      </c>
      <c r="I92" s="5">
        <f t="shared" si="1"/>
        <v>65.97</v>
      </c>
      <c r="J92" s="4" t="s">
        <v>369</v>
      </c>
      <c r="K92" s="4" t="s">
        <v>45</v>
      </c>
      <c r="L92" s="5">
        <v>109.95</v>
      </c>
      <c r="M92" s="6">
        <v>225</v>
      </c>
    </row>
    <row r="93" spans="1:13" ht="13.5">
      <c r="A93" s="3" t="s">
        <v>68</v>
      </c>
      <c r="B93" s="3" t="s">
        <v>628</v>
      </c>
      <c r="C93" s="3" t="s">
        <v>88</v>
      </c>
      <c r="D93" s="3" t="s">
        <v>89</v>
      </c>
      <c r="E93" s="26" t="str">
        <f>HYPERLINK("http://onlinelibrary.wiley.com/book/10.1002/0470015721")</f>
        <v>http://onlinelibrary.wiley.com/book/10.1002/0470015721</v>
      </c>
      <c r="F93" s="17" t="s">
        <v>90</v>
      </c>
      <c r="G93" s="4" t="s">
        <v>91</v>
      </c>
      <c r="H93" s="5">
        <v>139.94999999999999</v>
      </c>
      <c r="I93" s="5">
        <f t="shared" si="1"/>
        <v>83.97</v>
      </c>
      <c r="J93" s="4" t="s">
        <v>92</v>
      </c>
      <c r="K93" s="4" t="s">
        <v>87</v>
      </c>
      <c r="L93" s="5">
        <v>139.94999999999999</v>
      </c>
      <c r="M93" s="6">
        <v>295</v>
      </c>
    </row>
    <row r="94" spans="1:13" ht="13.5">
      <c r="A94" s="3" t="s">
        <v>68</v>
      </c>
      <c r="B94" s="3" t="s">
        <v>628</v>
      </c>
      <c r="C94" s="3" t="s">
        <v>69</v>
      </c>
      <c r="D94" s="3" t="s">
        <v>70</v>
      </c>
      <c r="E94" s="26" t="str">
        <f>HYPERLINK("http://onlinelibrary.wiley.com/book/10.1002/0470012420")</f>
        <v>http://onlinelibrary.wiley.com/book/10.1002/0470012420</v>
      </c>
      <c r="F94" s="17" t="s">
        <v>71</v>
      </c>
      <c r="G94" s="4" t="s">
        <v>72</v>
      </c>
      <c r="H94" s="5">
        <v>129.94999999999999</v>
      </c>
      <c r="I94" s="5">
        <f t="shared" si="1"/>
        <v>77.97</v>
      </c>
      <c r="J94" s="4" t="s">
        <v>73</v>
      </c>
      <c r="K94" s="4" t="s">
        <v>74</v>
      </c>
      <c r="L94" s="5">
        <v>129.94999999999999</v>
      </c>
      <c r="M94" s="6">
        <v>267</v>
      </c>
    </row>
    <row r="95" spans="1:13" ht="13.5">
      <c r="A95" s="3" t="s">
        <v>68</v>
      </c>
      <c r="B95" s="3" t="s">
        <v>628</v>
      </c>
      <c r="C95" s="3" t="s">
        <v>93</v>
      </c>
      <c r="D95" s="3" t="s">
        <v>94</v>
      </c>
      <c r="E95" s="26" t="str">
        <f>HYPERLINK("http://onlinelibrary.wiley.com/book/10.1002/0470020571")</f>
        <v>http://onlinelibrary.wiley.com/book/10.1002/0470020571</v>
      </c>
      <c r="F95" s="17" t="s">
        <v>95</v>
      </c>
      <c r="G95" s="4" t="s">
        <v>72</v>
      </c>
      <c r="H95" s="5">
        <v>104.95</v>
      </c>
      <c r="I95" s="5">
        <f t="shared" si="1"/>
        <v>62.97</v>
      </c>
      <c r="J95" s="4" t="s">
        <v>96</v>
      </c>
      <c r="K95" s="4" t="s">
        <v>97</v>
      </c>
      <c r="L95" s="5">
        <v>104.95</v>
      </c>
      <c r="M95" s="6">
        <v>507</v>
      </c>
    </row>
    <row r="96" spans="1:13" ht="13.5">
      <c r="A96" s="3" t="s">
        <v>68</v>
      </c>
      <c r="B96" s="3" t="s">
        <v>628</v>
      </c>
      <c r="C96" s="3" t="s">
        <v>110</v>
      </c>
      <c r="D96" s="3" t="s">
        <v>111</v>
      </c>
      <c r="E96" s="26" t="str">
        <f>HYPERLINK("http://onlinelibrary.wiley.com/book/10.1002/0470032898")</f>
        <v>http://onlinelibrary.wiley.com/book/10.1002/0470032898</v>
      </c>
      <c r="F96" s="17" t="s">
        <v>112</v>
      </c>
      <c r="G96" s="4" t="s">
        <v>113</v>
      </c>
      <c r="H96" s="5">
        <v>144.94999999999999</v>
      </c>
      <c r="I96" s="5">
        <f t="shared" si="1"/>
        <v>86.97</v>
      </c>
      <c r="J96" s="4" t="s">
        <v>114</v>
      </c>
      <c r="K96" s="4" t="s">
        <v>115</v>
      </c>
      <c r="L96" s="5">
        <v>144.94999999999999</v>
      </c>
      <c r="M96" s="6">
        <v>301</v>
      </c>
    </row>
    <row r="97" spans="1:13" ht="13.5">
      <c r="A97" s="3" t="s">
        <v>68</v>
      </c>
      <c r="B97" s="3" t="s">
        <v>628</v>
      </c>
      <c r="C97" s="3" t="s">
        <v>408</v>
      </c>
      <c r="D97" s="3" t="s">
        <v>409</v>
      </c>
      <c r="E97" s="26" t="str">
        <f>HYPERLINK("http://onlinelibrary.wiley.com/book/10.1002/9780470451496")</f>
        <v>http://onlinelibrary.wiley.com/book/10.1002/9780470451496</v>
      </c>
      <c r="F97" s="17" t="s">
        <v>410</v>
      </c>
      <c r="G97" s="4" t="s">
        <v>411</v>
      </c>
      <c r="H97" s="5">
        <v>99.95</v>
      </c>
      <c r="I97" s="5">
        <f t="shared" si="1"/>
        <v>59.97</v>
      </c>
      <c r="J97" s="4" t="s">
        <v>412</v>
      </c>
      <c r="K97" s="4" t="s">
        <v>28</v>
      </c>
      <c r="L97" s="5">
        <v>99.95</v>
      </c>
      <c r="M97" s="6">
        <v>985</v>
      </c>
    </row>
    <row r="98" spans="1:13" ht="13.5">
      <c r="A98" s="3" t="s">
        <v>68</v>
      </c>
      <c r="B98" s="3" t="s">
        <v>628</v>
      </c>
      <c r="C98" s="3" t="s">
        <v>104</v>
      </c>
      <c r="D98" s="3" t="s">
        <v>105</v>
      </c>
      <c r="E98" s="26" t="str">
        <f>HYPERLINK("http://onlinelibrary.wiley.com/book/10.1002/0470030143")</f>
        <v>http://onlinelibrary.wiley.com/book/10.1002/0470030143</v>
      </c>
      <c r="F98" s="17" t="s">
        <v>106</v>
      </c>
      <c r="G98" s="4" t="s">
        <v>107</v>
      </c>
      <c r="H98" s="5">
        <v>79.95</v>
      </c>
      <c r="I98" s="5">
        <f t="shared" si="1"/>
        <v>47.97</v>
      </c>
      <c r="J98" s="4" t="s">
        <v>108</v>
      </c>
      <c r="K98" s="4" t="s">
        <v>109</v>
      </c>
      <c r="L98" s="5">
        <v>79.95</v>
      </c>
      <c r="M98" s="6">
        <v>141</v>
      </c>
    </row>
    <row r="99" spans="1:13" ht="13.5">
      <c r="A99" s="3" t="s">
        <v>141</v>
      </c>
      <c r="B99" s="3" t="s">
        <v>140</v>
      </c>
      <c r="C99" s="3" t="s">
        <v>461</v>
      </c>
      <c r="D99" s="3" t="s">
        <v>462</v>
      </c>
      <c r="E99" s="26" t="str">
        <f>HYPERLINK("http://onlinelibrary.wiley.com/book/10.1002/9780470686522")</f>
        <v>http://onlinelibrary.wiley.com/book/10.1002/9780470686522</v>
      </c>
      <c r="F99" s="17" t="s">
        <v>463</v>
      </c>
      <c r="G99" s="4" t="s">
        <v>22</v>
      </c>
      <c r="H99" s="5">
        <v>100</v>
      </c>
      <c r="I99" s="5">
        <f t="shared" si="1"/>
        <v>60</v>
      </c>
      <c r="J99" s="4" t="s">
        <v>464</v>
      </c>
      <c r="K99" s="4" t="s">
        <v>13</v>
      </c>
      <c r="L99" s="5">
        <v>99.95</v>
      </c>
      <c r="M99" s="6">
        <v>359</v>
      </c>
    </row>
    <row r="100" spans="1:13" ht="13.5">
      <c r="A100" s="3" t="s">
        <v>141</v>
      </c>
      <c r="B100" s="3" t="s">
        <v>140</v>
      </c>
      <c r="C100" s="3" t="s">
        <v>142</v>
      </c>
      <c r="D100" s="3" t="s">
        <v>143</v>
      </c>
      <c r="E100" s="26" t="str">
        <f>HYPERLINK("http://onlinelibrary.wiley.com/book/10.1002/0470047380")</f>
        <v>http://onlinelibrary.wiley.com/book/10.1002/0470047380</v>
      </c>
      <c r="F100" s="17" t="s">
        <v>144</v>
      </c>
      <c r="G100" s="4" t="s">
        <v>137</v>
      </c>
      <c r="H100" s="5">
        <v>199.95</v>
      </c>
      <c r="I100" s="5">
        <f t="shared" si="1"/>
        <v>119.97</v>
      </c>
      <c r="J100" s="4" t="s">
        <v>145</v>
      </c>
      <c r="K100" s="4" t="s">
        <v>146</v>
      </c>
      <c r="L100" s="5">
        <v>199.95</v>
      </c>
      <c r="M100" s="6">
        <v>625</v>
      </c>
    </row>
    <row r="101" spans="1:13" ht="13.5">
      <c r="A101" s="3" t="s">
        <v>531</v>
      </c>
      <c r="B101" s="3" t="s">
        <v>626</v>
      </c>
      <c r="C101" s="3" t="s">
        <v>532</v>
      </c>
      <c r="D101" s="3" t="s">
        <v>533</v>
      </c>
      <c r="E101" s="26" t="str">
        <f>HYPERLINK("ttp://onlinelibrary.wiley.com/book/10.1002/9781444308211")</f>
        <v>ttp://onlinelibrary.wiley.com/book/10.1002/9781444308211</v>
      </c>
      <c r="F101" s="17" t="s">
        <v>534</v>
      </c>
      <c r="G101" s="4" t="s">
        <v>535</v>
      </c>
      <c r="H101" s="5">
        <v>164.95</v>
      </c>
      <c r="I101" s="5">
        <f t="shared" si="1"/>
        <v>98.97</v>
      </c>
      <c r="J101" s="4" t="s">
        <v>536</v>
      </c>
      <c r="K101" s="4" t="s">
        <v>537</v>
      </c>
      <c r="L101" s="5">
        <v>164.95</v>
      </c>
      <c r="M101" s="6">
        <v>657</v>
      </c>
    </row>
    <row r="102" spans="1:13" ht="13.5">
      <c r="A102" s="3" t="s">
        <v>429</v>
      </c>
      <c r="B102" s="3" t="s">
        <v>627</v>
      </c>
      <c r="C102" s="3" t="s">
        <v>34</v>
      </c>
      <c r="D102" s="3" t="s">
        <v>430</v>
      </c>
      <c r="E102" s="26" t="str">
        <f>HYPERLINK("http://onlinelibrary.wiley.com/book/10.1002/9780470567647")</f>
        <v>http://onlinelibrary.wiley.com/book/10.1002/9780470567647</v>
      </c>
      <c r="F102" s="17" t="s">
        <v>431</v>
      </c>
      <c r="G102" s="4" t="s">
        <v>432</v>
      </c>
      <c r="H102" s="5">
        <v>104.95</v>
      </c>
      <c r="I102" s="5">
        <f t="shared" si="1"/>
        <v>62.97</v>
      </c>
      <c r="J102" s="4" t="s">
        <v>433</v>
      </c>
      <c r="K102" s="4" t="s">
        <v>434</v>
      </c>
      <c r="L102" s="5">
        <v>104.95</v>
      </c>
      <c r="M102" s="6">
        <v>351</v>
      </c>
    </row>
    <row r="103" spans="1:13">
      <c r="H103" s="20">
        <f>SUM(H3:H102)</f>
        <v>17183.250000000022</v>
      </c>
      <c r="I103" s="20">
        <f>SUM(I3:I102)</f>
        <v>10309.949999999992</v>
      </c>
      <c r="L103" s="19">
        <f>SUM(L3:L102)</f>
        <v>17172.990000000023</v>
      </c>
    </row>
  </sheetData>
  <sortState ref="A2:M102">
    <sortCondition ref="A3:A102"/>
    <sortCondition ref="B3:B102"/>
    <sortCondition ref="C3:C102"/>
    <sortCondition ref="D3:D102"/>
  </sortState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Listing</vt:lpstr>
    </vt:vector>
  </TitlesOfParts>
  <Company>John Wiley and Sons,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WileyService</dc:creator>
  <cp:lastModifiedBy>核研</cp:lastModifiedBy>
  <dcterms:created xsi:type="dcterms:W3CDTF">2011-07-28T07:48:08Z</dcterms:created>
  <dcterms:modified xsi:type="dcterms:W3CDTF">2013-04-17T02:59:27Z</dcterms:modified>
</cp:coreProperties>
</file>