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360" windowWidth="16665" windowHeight="10380"/>
  </bookViews>
  <sheets>
    <sheet name="Listing" sheetId="1" r:id="rId1"/>
  </sheets>
  <calcPr calcId="125725"/>
</workbook>
</file>

<file path=xl/calcChain.xml><?xml version="1.0" encoding="utf-8"?>
<calcChain xmlns="http://schemas.openxmlformats.org/spreadsheetml/2006/main">
  <c r="E16" i="1"/>
  <c r="E38"/>
  <c r="E82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E9"/>
  <c r="E8"/>
  <c r="E7"/>
  <c r="E6"/>
  <c r="E5"/>
  <c r="E4"/>
  <c r="E3" l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3"/>
  <c r="H101"/>
  <c r="I101" l="1"/>
</calcChain>
</file>

<file path=xl/sharedStrings.xml><?xml version="1.0" encoding="utf-8"?>
<sst xmlns="http://schemas.openxmlformats.org/spreadsheetml/2006/main" count="798" uniqueCount="646">
  <si>
    <t>Author</t>
  </si>
  <si>
    <t>Title</t>
  </si>
  <si>
    <t>Page Count</t>
  </si>
  <si>
    <t>URL on Wiley Online Library</t>
  </si>
  <si>
    <t>O-Book ISBN</t>
  </si>
  <si>
    <t>Print ISBN</t>
  </si>
  <si>
    <t>Online 
Availability Date</t>
  </si>
  <si>
    <t>O-Book 
Price (US$)</t>
  </si>
  <si>
    <t>Print 
Publication Date</t>
  </si>
  <si>
    <t>Print 
Price (US$)</t>
  </si>
  <si>
    <t>18 MAY 2006</t>
  </si>
  <si>
    <t>29 JAN 2009</t>
  </si>
  <si>
    <t>26 MAR 2010</t>
  </si>
  <si>
    <t>To be announced</t>
  </si>
  <si>
    <t>22 OCT 2003</t>
  </si>
  <si>
    <t>28 FEB 2007</t>
  </si>
  <si>
    <t>14 MAR 2007</t>
  </si>
  <si>
    <t>Brown</t>
  </si>
  <si>
    <t>14 JAN 2008</t>
  </si>
  <si>
    <t>26 JUN 2006</t>
  </si>
  <si>
    <t>28 MAR 2008</t>
  </si>
  <si>
    <t>11 JUL 2008</t>
  </si>
  <si>
    <t>17 FEB 2009</t>
  </si>
  <si>
    <t>12 MAR 2009</t>
  </si>
  <si>
    <t>David</t>
  </si>
  <si>
    <t>03 AUG 2010</t>
  </si>
  <si>
    <t>30 NOV 2010</t>
  </si>
  <si>
    <t>ST52</t>
  </si>
  <si>
    <t>Wu</t>
  </si>
  <si>
    <t>Nonparametric Regression Methods for Longitudinal Data Analysis: Mixed-Effects Modeling Approaches, Online Version</t>
  </si>
  <si>
    <t>9780470009673</t>
  </si>
  <si>
    <t>02 MAY 2006</t>
  </si>
  <si>
    <t>9780471483502</t>
  </si>
  <si>
    <t>05 APR 2006</t>
  </si>
  <si>
    <t>ST10</t>
  </si>
  <si>
    <t>Maronna</t>
  </si>
  <si>
    <t>Robust Statistics - Theory and Methods</t>
  </si>
  <si>
    <t>9780470010945</t>
  </si>
  <si>
    <t>06 JUN 2006</t>
  </si>
  <si>
    <t>9780470010921</t>
  </si>
  <si>
    <t>04 MAY 2006</t>
  </si>
  <si>
    <t>ST26</t>
  </si>
  <si>
    <t>Tapiero</t>
  </si>
  <si>
    <t>Risk and Financial Management - Mathematical and Computational Methods</t>
  </si>
  <si>
    <t>9780470020364</t>
  </si>
  <si>
    <t>21 JUN 2004</t>
  </si>
  <si>
    <t>9780470849088</t>
  </si>
  <si>
    <t>13 APR 2004</t>
  </si>
  <si>
    <t>PH60</t>
  </si>
  <si>
    <t>Fossheim</t>
  </si>
  <si>
    <t>Superconductivity - Physics and Applications</t>
  </si>
  <si>
    <t>9780470020784</t>
  </si>
  <si>
    <t>24 JUN 2005</t>
  </si>
  <si>
    <t>9780470844526</t>
  </si>
  <si>
    <t>21 MAY 2004</t>
  </si>
  <si>
    <t>ST30</t>
  </si>
  <si>
    <t>Applied Mixed Models in Medicine 2e</t>
  </si>
  <si>
    <t>9780470023587</t>
  </si>
  <si>
    <t>02 JUN 2006</t>
  </si>
  <si>
    <t>9780470023563</t>
  </si>
  <si>
    <t>10 MAY 2006</t>
  </si>
  <si>
    <t>Hedeker</t>
  </si>
  <si>
    <t>Longitudinal Data Analysis, Online Version</t>
  </si>
  <si>
    <t>9780470036488</t>
  </si>
  <si>
    <t>11 APR 2006</t>
  </si>
  <si>
    <t>9780471420279</t>
  </si>
  <si>
    <t>21 MAR 2006</t>
  </si>
  <si>
    <t>ST40</t>
  </si>
  <si>
    <t>Chatterjee</t>
  </si>
  <si>
    <t>Regression Analysis by Example, Fourth Edition</t>
  </si>
  <si>
    <t>9780470055465</t>
  </si>
  <si>
    <t>10 APR 2006</t>
  </si>
  <si>
    <t>9780471746966</t>
  </si>
  <si>
    <t>10 JUL 2006</t>
  </si>
  <si>
    <t>ST22</t>
  </si>
  <si>
    <t>Ryan</t>
  </si>
  <si>
    <t>Modern Experimental Design</t>
  </si>
  <si>
    <t>9780470074350</t>
  </si>
  <si>
    <t>9780471210771</t>
  </si>
  <si>
    <t>16 JAN 2007</t>
  </si>
  <si>
    <t>Brandimarte</t>
  </si>
  <si>
    <t>Numerical Methods in Finance and Economics: A MATL AB-Based Introduction, Second Edition</t>
  </si>
  <si>
    <t>9780470080498</t>
  </si>
  <si>
    <t>18 APR 2006</t>
  </si>
  <si>
    <t>9780471745037</t>
  </si>
  <si>
    <t>25 SEP 2006</t>
  </si>
  <si>
    <t>PH40</t>
  </si>
  <si>
    <t>Khoo</t>
  </si>
  <si>
    <t>Liquid Crystals: Physical Properties and Nonlinear Optical Phenomena, Second Edition, Online Version</t>
  </si>
  <si>
    <t>9780470084038</t>
  </si>
  <si>
    <t>9780471751533</t>
  </si>
  <si>
    <t>21 FEB 2007</t>
  </si>
  <si>
    <t>Ersoy</t>
  </si>
  <si>
    <t>Diffraction, Fourier Optics and Imaging</t>
  </si>
  <si>
    <t>9780470085004</t>
  </si>
  <si>
    <t>9780471238164</t>
  </si>
  <si>
    <t>15 NOV 2006</t>
  </si>
  <si>
    <t>STC0</t>
  </si>
  <si>
    <t>Congdon</t>
  </si>
  <si>
    <t>Bayesian Models for Categorical Data</t>
  </si>
  <si>
    <t>9780470092392</t>
  </si>
  <si>
    <t>27 JAN 2006</t>
  </si>
  <si>
    <t>9780470092378</t>
  </si>
  <si>
    <t>29 JUN 2005</t>
  </si>
  <si>
    <t>STB0</t>
  </si>
  <si>
    <t>Myatt</t>
  </si>
  <si>
    <t>Making Sense of Data: A Practical Guide to Exploratory Data Analysis and Data Mining</t>
  </si>
  <si>
    <t>9780470101025</t>
  </si>
  <si>
    <t>14 JUN 2006</t>
  </si>
  <si>
    <t>9780470074718</t>
  </si>
  <si>
    <t>10 NOV 2006</t>
  </si>
  <si>
    <t>Rossi</t>
  </si>
  <si>
    <t>Bayesian Statistics and Marketing</t>
  </si>
  <si>
    <t>9780470863695</t>
  </si>
  <si>
    <t>13 OCT 2006</t>
  </si>
  <si>
    <t>9780470863671</t>
  </si>
  <si>
    <t>01 DEC 2005</t>
  </si>
  <si>
    <t>Applied Bayesian Modelling</t>
  </si>
  <si>
    <t>9780470867150</t>
  </si>
  <si>
    <t>13 MAY 2003</t>
  </si>
  <si>
    <t>9780471486954</t>
  </si>
  <si>
    <t>08 APR 2003</t>
  </si>
  <si>
    <t>ST24</t>
  </si>
  <si>
    <t>Baldi</t>
  </si>
  <si>
    <t>Modeling the Internet and the Web - Probabilistic Methods &amp; Algorithms</t>
  </si>
  <si>
    <t>9780470867990</t>
  </si>
  <si>
    <t>11 SEP 2003</t>
  </si>
  <si>
    <t>9780470849064</t>
  </si>
  <si>
    <t>06 JUN 2003</t>
  </si>
  <si>
    <t>ST53</t>
  </si>
  <si>
    <t>Agresti</t>
  </si>
  <si>
    <t>Categorical Data Analysis, Second Edition</t>
  </si>
  <si>
    <t>9780471249689</t>
  </si>
  <si>
    <t>26 MAR 2003</t>
  </si>
  <si>
    <t>9780471360933</t>
  </si>
  <si>
    <t>08 JUL 2002</t>
  </si>
  <si>
    <t>Le</t>
  </si>
  <si>
    <t>Introductory Biostatistics</t>
  </si>
  <si>
    <t>9780471308881</t>
  </si>
  <si>
    <t>20 MAY 2003</t>
  </si>
  <si>
    <t>9780471418160</t>
  </si>
  <si>
    <t>17 MAR 2003</t>
  </si>
  <si>
    <t>ST05</t>
  </si>
  <si>
    <t>Khuri</t>
  </si>
  <si>
    <t>Advanced Calculus With Applications in Statistics, Second Edition</t>
  </si>
  <si>
    <t>9780471394884</t>
  </si>
  <si>
    <t>9780471391043</t>
  </si>
  <si>
    <t>04 NOV 2002</t>
  </si>
  <si>
    <t>Hocking</t>
  </si>
  <si>
    <t>Methods and Applications of Linear Models: Regression and the Analysis of Variance, Second Edition(Online Version)</t>
  </si>
  <si>
    <t>9780471434153</t>
  </si>
  <si>
    <t>28 JAN 2005</t>
  </si>
  <si>
    <t>9780471232223</t>
  </si>
  <si>
    <t>24 MAR 2003</t>
  </si>
  <si>
    <t>Fleiss</t>
  </si>
  <si>
    <t>Statistical Methods for Rates and Proportions, Third Edition</t>
  </si>
  <si>
    <t>9780471445425</t>
  </si>
  <si>
    <t>05 JAN 2004</t>
  </si>
  <si>
    <t>9780471526292</t>
  </si>
  <si>
    <t>Dasu</t>
  </si>
  <si>
    <t>Exploratory Data Mining and Data Cleaning, Online Version</t>
  </si>
  <si>
    <t>9780471448358</t>
  </si>
  <si>
    <t>03 JUN 2003</t>
  </si>
  <si>
    <t>9780471268512</t>
  </si>
  <si>
    <t>15 MAY 2003</t>
  </si>
  <si>
    <t>ST25</t>
  </si>
  <si>
    <t>Lee</t>
  </si>
  <si>
    <t>Statistical Methods for Survival Data Analysis, Third Edition</t>
  </si>
  <si>
    <t>9780471458548</t>
  </si>
  <si>
    <t>30 JUN 2003</t>
  </si>
  <si>
    <t>9780471369974</t>
  </si>
  <si>
    <t>03 APR 2003</t>
  </si>
  <si>
    <t>Chernick</t>
  </si>
  <si>
    <t>Introductory Biostatistics for the Health Sciences: Modern Applications Including Bootstrap</t>
  </si>
  <si>
    <t>9780471458715</t>
  </si>
  <si>
    <t>11 APR 2003</t>
  </si>
  <si>
    <t>9780471411376</t>
  </si>
  <si>
    <t>03 MAR 2003</t>
  </si>
  <si>
    <t>MA10</t>
  </si>
  <si>
    <t>Gilbert</t>
  </si>
  <si>
    <t>Modern Algebra with Applications, Second Edition</t>
  </si>
  <si>
    <t>9780471469889</t>
  </si>
  <si>
    <t>20 JAN 2004</t>
  </si>
  <si>
    <t>9780471414513</t>
  </si>
  <si>
    <t>ST36</t>
  </si>
  <si>
    <t>Chow</t>
  </si>
  <si>
    <t>Design and Analysis of Clinical Trials: Concepts and Methodologies, Second Edition</t>
  </si>
  <si>
    <t>9780471473282</t>
  </si>
  <si>
    <t>9780471249856</t>
  </si>
  <si>
    <t>24 NOV 2003</t>
  </si>
  <si>
    <t>Giesbrecht</t>
  </si>
  <si>
    <t>Planning, Construction, and Statistical Analysis of Comparative Experiments</t>
  </si>
  <si>
    <t>9780471476474</t>
  </si>
  <si>
    <t>9780471213956</t>
  </si>
  <si>
    <t>18 MAR 2004</t>
  </si>
  <si>
    <t>ST20</t>
  </si>
  <si>
    <t>Dowdy</t>
  </si>
  <si>
    <t>Statistics for Research, Third Edition (Online Version)</t>
  </si>
  <si>
    <t>9780471477433</t>
  </si>
  <si>
    <t>9780471267355</t>
  </si>
  <si>
    <t>28 JAN 2004</t>
  </si>
  <si>
    <t>MA82</t>
  </si>
  <si>
    <t>Mix</t>
  </si>
  <si>
    <t>Elements of Wavelets for Engineers and Scientists</t>
  </si>
  <si>
    <t>9780471668886</t>
  </si>
  <si>
    <t>9780471466178</t>
  </si>
  <si>
    <t>25 AUG 2003</t>
  </si>
  <si>
    <t>Weisberg</t>
  </si>
  <si>
    <t>Applied Linear Regression, Third Edition</t>
  </si>
  <si>
    <t>9780471704096</t>
  </si>
  <si>
    <t>27 JAN 2005</t>
  </si>
  <si>
    <t>9780471663799</t>
  </si>
  <si>
    <t>MA80</t>
  </si>
  <si>
    <t>Yang</t>
  </si>
  <si>
    <t>Applied Numerical Methods using MATLAB (Online Version)</t>
  </si>
  <si>
    <t>9780471705192</t>
  </si>
  <si>
    <t>9780471698333</t>
  </si>
  <si>
    <t>18 APR 2005</t>
  </si>
  <si>
    <t>Johnson</t>
  </si>
  <si>
    <t>Univariate Discrete Distrbutions, Third Edition ( Online Version)</t>
  </si>
  <si>
    <t>9780471715818</t>
  </si>
  <si>
    <t>9780471272465</t>
  </si>
  <si>
    <t>16 AUG 2005</t>
  </si>
  <si>
    <t>MA91</t>
  </si>
  <si>
    <t>Spall</t>
  </si>
  <si>
    <t>Introduction to Stochastic Search and Optimization: Estimation, Simulation, and Control</t>
  </si>
  <si>
    <t>9780471722137</t>
  </si>
  <si>
    <t>9780471330523</t>
  </si>
  <si>
    <t>Order Statistics, Third Edition (Online Version)</t>
  </si>
  <si>
    <t>9780471722168</t>
  </si>
  <si>
    <t>9780471389262</t>
  </si>
  <si>
    <t>21 JUL 2003</t>
  </si>
  <si>
    <t>ST38</t>
  </si>
  <si>
    <t>McLachlan</t>
  </si>
  <si>
    <t>Analyzing Microarray Gene Expression Data</t>
  </si>
  <si>
    <t>9780471728429</t>
  </si>
  <si>
    <t>9780471226161</t>
  </si>
  <si>
    <t>21 JUL 2004</t>
  </si>
  <si>
    <t>Qiu</t>
  </si>
  <si>
    <t>Image Processing and Jump Regression Analysis</t>
  </si>
  <si>
    <t>9780471733157</t>
  </si>
  <si>
    <t>20 MAY 2005</t>
  </si>
  <si>
    <t>9780471420996</t>
  </si>
  <si>
    <t>14 JAN 2005</t>
  </si>
  <si>
    <t>ST21</t>
  </si>
  <si>
    <t>McBride</t>
  </si>
  <si>
    <t>Using Statistical Methods for Water Quality Management: Issues, Problems, and Solutions</t>
  </si>
  <si>
    <t>9780471733195</t>
  </si>
  <si>
    <t>12 MAY 2005</t>
  </si>
  <si>
    <t>9780471470168</t>
  </si>
  <si>
    <t>07 APR 2005</t>
  </si>
  <si>
    <t>Piantadosi</t>
  </si>
  <si>
    <t>Clinical Trials: A Methodologic Perspective, Second Edition</t>
  </si>
  <si>
    <t>9780471740131</t>
  </si>
  <si>
    <t>08 JUL 2005</t>
  </si>
  <si>
    <t>9780471727811</t>
  </si>
  <si>
    <t>18 JUL 2005</t>
  </si>
  <si>
    <t>Geweke</t>
  </si>
  <si>
    <t>Contemporary Bayesian Econometrics and Statistics</t>
  </si>
  <si>
    <t>9780471744733</t>
  </si>
  <si>
    <t>12 SEP 2005</t>
  </si>
  <si>
    <t>9780471679325</t>
  </si>
  <si>
    <t>31 AUG 2005</t>
  </si>
  <si>
    <t>Bollen</t>
  </si>
  <si>
    <t>Latent Curve Models: A Structural Equation Perspective</t>
  </si>
  <si>
    <t>9780471746096</t>
  </si>
  <si>
    <t>28 MAR 2006</t>
  </si>
  <si>
    <t>9780471455929</t>
  </si>
  <si>
    <t>07 DEC 2005</t>
  </si>
  <si>
    <t>MA21</t>
  </si>
  <si>
    <t>Solin</t>
  </si>
  <si>
    <t>Partial Differential Equations and the Finite Element Method</t>
  </si>
  <si>
    <t>9780471764106</t>
  </si>
  <si>
    <t>30 NOV 2005</t>
  </si>
  <si>
    <t>9780471720706</t>
  </si>
  <si>
    <t>10 NOV 2005</t>
  </si>
  <si>
    <t>Bazaraa</t>
  </si>
  <si>
    <t>Nonlinear Programming: Theory and Algorithms, Third Edition</t>
  </si>
  <si>
    <t>9780471787778</t>
  </si>
  <si>
    <t>07 OCT 2005</t>
  </si>
  <si>
    <t>9780471486008</t>
  </si>
  <si>
    <t>20 APR 2006</t>
  </si>
  <si>
    <t>Chan</t>
  </si>
  <si>
    <t>Simulation Techniques in Financial Risk Management</t>
  </si>
  <si>
    <t>9780471789499</t>
  </si>
  <si>
    <t>19 APR 2006</t>
  </si>
  <si>
    <t>9780471469872</t>
  </si>
  <si>
    <t>29 MAR 2006</t>
  </si>
  <si>
    <t>Lin</t>
  </si>
  <si>
    <t>Introductory Stochastic Analysis for Finance and Insurance, Online Version</t>
  </si>
  <si>
    <t>9780471793212</t>
  </si>
  <si>
    <t>9780471716426</t>
  </si>
  <si>
    <t>01 MAR 2006</t>
  </si>
  <si>
    <t>Krishnan</t>
  </si>
  <si>
    <t>Probability and Random Processes</t>
  </si>
  <si>
    <t>9780471998303</t>
  </si>
  <si>
    <t>04 NOV 2005</t>
  </si>
  <si>
    <t>9780471703549</t>
  </si>
  <si>
    <t>PH00</t>
  </si>
  <si>
    <t>Sinzinger</t>
  </si>
  <si>
    <t>Microoptics 2e</t>
  </si>
  <si>
    <t>9783527603404</t>
  </si>
  <si>
    <t>9783527403554</t>
  </si>
  <si>
    <t>09 MAY 2003</t>
  </si>
  <si>
    <t>PH62</t>
  </si>
  <si>
    <t>Brütting</t>
  </si>
  <si>
    <t>Physics of Organic Semiconductors</t>
  </si>
  <si>
    <t>9783527606634</t>
  </si>
  <si>
    <t>13 FEB 2006</t>
  </si>
  <si>
    <t>9783527405503</t>
  </si>
  <si>
    <t>30 JUN 2005</t>
  </si>
  <si>
    <t>Skripov</t>
  </si>
  <si>
    <t>Crystal-Liquid-Gas Phase Transitions and Thermodynamic Similarity</t>
  </si>
  <si>
    <t>9783527608058</t>
  </si>
  <si>
    <t>22 MAY 2006</t>
  </si>
  <si>
    <t>9783527405763</t>
  </si>
  <si>
    <t>28 FEB 2006</t>
  </si>
  <si>
    <t>Structural Equation Modeling - A Bayesian Approach</t>
  </si>
  <si>
    <t>9780470024737</t>
  </si>
  <si>
    <t>08 AUG 2007</t>
  </si>
  <si>
    <t>9780470024232</t>
  </si>
  <si>
    <t>Bayesian Statistical Modelling 2e</t>
  </si>
  <si>
    <t>9780470035948</t>
  </si>
  <si>
    <t>11 MAY 2007</t>
  </si>
  <si>
    <t>9780470018750</t>
  </si>
  <si>
    <t>28 DEC 2006</t>
  </si>
  <si>
    <t>Goldstein</t>
  </si>
  <si>
    <t>Bayes Linear Statistics - Theory and Methods</t>
  </si>
  <si>
    <t>9780470065662</t>
  </si>
  <si>
    <t>9780470015629</t>
  </si>
  <si>
    <t>24 MAY 2007</t>
  </si>
  <si>
    <t>Introduction to Distribution Logistics</t>
  </si>
  <si>
    <t>9780470170052</t>
  </si>
  <si>
    <t>01 MAR 2007</t>
  </si>
  <si>
    <t>9780471750444</t>
  </si>
  <si>
    <t>23 JUL 2007</t>
  </si>
  <si>
    <t>Fries</t>
  </si>
  <si>
    <t>Mathematical Finance: Theory, Modeling, Implementation, Online Version</t>
  </si>
  <si>
    <t>9780470179789</t>
  </si>
  <si>
    <t>9780470047224</t>
  </si>
  <si>
    <t>23 AUG 2007</t>
  </si>
  <si>
    <t>Bolstad</t>
  </si>
  <si>
    <t>Introduction to Bayesian Statistics, Second Edition</t>
  </si>
  <si>
    <t>9780470181188</t>
  </si>
  <si>
    <t>23 MAR 2007</t>
  </si>
  <si>
    <t>9780470141151</t>
  </si>
  <si>
    <t>02 AUG 2007</t>
  </si>
  <si>
    <t>ST23</t>
  </si>
  <si>
    <t>Powell</t>
  </si>
  <si>
    <t>Approximate Dynamic Programming: Solving the Curses of Dimensionality</t>
  </si>
  <si>
    <t>9780470182963</t>
  </si>
  <si>
    <t>29 MAR 2007</t>
  </si>
  <si>
    <t>9780470171554</t>
  </si>
  <si>
    <t>12 SEP 2007</t>
  </si>
  <si>
    <t>Bartoszynski</t>
  </si>
  <si>
    <t>Probability and Statistical Inference, Second Edition</t>
  </si>
  <si>
    <t>9780470191590</t>
  </si>
  <si>
    <t>30 APR 2007</t>
  </si>
  <si>
    <t>9780471696933</t>
  </si>
  <si>
    <t>17 DEC 2007</t>
  </si>
  <si>
    <t>The EM Algorithm and Extensions, Second Edition</t>
  </si>
  <si>
    <t>9780470191613</t>
  </si>
  <si>
    <t>01 APR 2008</t>
  </si>
  <si>
    <t>9780471201700</t>
  </si>
  <si>
    <t>28 FEB 2008</t>
  </si>
  <si>
    <t>Hinkelmann</t>
  </si>
  <si>
    <t>Design and Analysis of Experiments, Volume 1: Introduction to Experiemtal Design, Second Edition</t>
  </si>
  <si>
    <t>9780470191750</t>
  </si>
  <si>
    <t>9780471727569</t>
  </si>
  <si>
    <t>04 DEC 2007</t>
  </si>
  <si>
    <t>Rencher</t>
  </si>
  <si>
    <t>Linear Models in Statistics, Second Edition</t>
  </si>
  <si>
    <t>9780470192610</t>
  </si>
  <si>
    <t>9780471754985</t>
  </si>
  <si>
    <t>13 DEC 2007</t>
  </si>
  <si>
    <t>MAA0</t>
  </si>
  <si>
    <t>Schroder</t>
  </si>
  <si>
    <t>Mathematical Analysis: A Concise Introduction</t>
  </si>
  <si>
    <t>9780470226773</t>
  </si>
  <si>
    <t>08 JUN 2007</t>
  </si>
  <si>
    <t>9780470107966</t>
  </si>
  <si>
    <t>30 OCT 2007</t>
  </si>
  <si>
    <t>Rubinstein</t>
  </si>
  <si>
    <t>Simulation and the Monte Carlo Method, Second Edition</t>
  </si>
  <si>
    <t>9780470230381</t>
  </si>
  <si>
    <t>9780470177945</t>
  </si>
  <si>
    <t>06 DEC 2007</t>
  </si>
  <si>
    <t>MA32</t>
  </si>
  <si>
    <t>Logan</t>
  </si>
  <si>
    <t>An Introduction to Nonlinear Partial Differential Equations, Second Edition</t>
  </si>
  <si>
    <t>9780470287095</t>
  </si>
  <si>
    <t>29 OCT 2007</t>
  </si>
  <si>
    <t>9780470225950</t>
  </si>
  <si>
    <t>Amaratunga</t>
  </si>
  <si>
    <t>Exploration and Analysis of DNA Microarray and Protein Array Data</t>
  </si>
  <si>
    <t>9780470317129</t>
  </si>
  <si>
    <t>28 MAY 2008</t>
  </si>
  <si>
    <t>9780471273981</t>
  </si>
  <si>
    <t>07 OCT 2003</t>
  </si>
  <si>
    <t>Bayin</t>
  </si>
  <si>
    <t>Essentials of Mathematical Methods in Science and Engineering</t>
  </si>
  <si>
    <t>9780470378045</t>
  </si>
  <si>
    <t>29 JAN 2008</t>
  </si>
  <si>
    <t>9780470343791</t>
  </si>
  <si>
    <t>Ntzoufras</t>
  </si>
  <si>
    <t>Bayesian Modeling Using WinBUGS</t>
  </si>
  <si>
    <t>9780470434567</t>
  </si>
  <si>
    <t>21 JUL 2008</t>
  </si>
  <si>
    <t>9780470141144</t>
  </si>
  <si>
    <t>20 JAN 2009</t>
  </si>
  <si>
    <t>ST70</t>
  </si>
  <si>
    <t>Huber</t>
  </si>
  <si>
    <t>Robust Statistics, Second Edition</t>
  </si>
  <si>
    <t>9780470434697</t>
  </si>
  <si>
    <t>30 APR 2009</t>
  </si>
  <si>
    <t>9780470129906</t>
  </si>
  <si>
    <t>Epps</t>
  </si>
  <si>
    <t>Quantitative Finance: Its Development, Mathematical Foundations, and Current Scope</t>
  </si>
  <si>
    <t>9780470455289</t>
  </si>
  <si>
    <t>24 MAR 2009</t>
  </si>
  <si>
    <t>9780470431993</t>
  </si>
  <si>
    <t>Dunn</t>
  </si>
  <si>
    <t>Basic Statistics: A Primer for the Biomedical Sciences, Fourth Edition</t>
  </si>
  <si>
    <t>9780470496862</t>
  </si>
  <si>
    <t>11 AUG 2009</t>
  </si>
  <si>
    <t>9780470248799</t>
  </si>
  <si>
    <t>13 JUL 2009</t>
  </si>
  <si>
    <t>Crawley</t>
  </si>
  <si>
    <t>The R Book</t>
  </si>
  <si>
    <t>9780470515075</t>
  </si>
  <si>
    <t>14 SEP 2007</t>
  </si>
  <si>
    <t>9780470510247</t>
  </si>
  <si>
    <t>18 MAY 2007</t>
  </si>
  <si>
    <t>ST60</t>
  </si>
  <si>
    <t>Fuller</t>
  </si>
  <si>
    <t>Sampling Statistics</t>
  </si>
  <si>
    <t>9780470523551</t>
  </si>
  <si>
    <t>17 AUG 2009</t>
  </si>
  <si>
    <t>9780470454602</t>
  </si>
  <si>
    <t>21 JUL 2009</t>
  </si>
  <si>
    <t>Gibbons</t>
  </si>
  <si>
    <t>Statistical Methods for Groundwater Monitoring, Second Edition</t>
  </si>
  <si>
    <t>9780470549933</t>
  </si>
  <si>
    <t>15 OCT 2009</t>
  </si>
  <si>
    <t>9780470164969</t>
  </si>
  <si>
    <t>24 SEP 2009</t>
  </si>
  <si>
    <t>Sokolowski</t>
  </si>
  <si>
    <t>Modeling and Simulation Fundamentals: Theoretical Underpinnings and Practical Domains</t>
  </si>
  <si>
    <t>9780470590621</t>
  </si>
  <si>
    <t>15 JUL 2010</t>
  </si>
  <si>
    <t>9780470486740</t>
  </si>
  <si>
    <t>Tsay</t>
  </si>
  <si>
    <t>Analysis of Financial Time Series, Third Edition</t>
  </si>
  <si>
    <t>9780470644560</t>
  </si>
  <si>
    <t>9780470414354</t>
  </si>
  <si>
    <t>04 AUG 2010</t>
  </si>
  <si>
    <t>Tsiptsis</t>
  </si>
  <si>
    <t>Data Mining Techniques in Customer Relationship Management - Inside Customer Segmentation</t>
  </si>
  <si>
    <t>9780470685815</t>
  </si>
  <si>
    <t>20 JAN 2010</t>
  </si>
  <si>
    <t>9780470743973</t>
  </si>
  <si>
    <t>17 FEB 2010</t>
  </si>
  <si>
    <t>Borenstein</t>
  </si>
  <si>
    <t>Introduction to Meta-Analysis</t>
  </si>
  <si>
    <t>9780470743386</t>
  </si>
  <si>
    <t>9780470057247</t>
  </si>
  <si>
    <t>02 APR 2009</t>
  </si>
  <si>
    <t>Giudici</t>
  </si>
  <si>
    <t>Applied Data Mining for Business and Industry 2e</t>
  </si>
  <si>
    <t>9780470745830</t>
  </si>
  <si>
    <t>29 APR 2009</t>
  </si>
  <si>
    <t>9780470058879</t>
  </si>
  <si>
    <t>12 MAY 2009</t>
  </si>
  <si>
    <t>Butcher</t>
  </si>
  <si>
    <t>Numerical Methods for Ordinary Differential Equations 2e</t>
  </si>
  <si>
    <t>9780470753767</t>
  </si>
  <si>
    <t>18 MAR 2008</t>
  </si>
  <si>
    <t>9780470723357</t>
  </si>
  <si>
    <t>29 MAY 2008</t>
  </si>
  <si>
    <t>Agung</t>
  </si>
  <si>
    <t>TIME SERIES DATA ANALYSIS USING EVIEWS</t>
  </si>
  <si>
    <t>9780470823699</t>
  </si>
  <si>
    <t>28 JAN 2010</t>
  </si>
  <si>
    <t>9780470823675</t>
  </si>
  <si>
    <t>13 FEB 2009</t>
  </si>
  <si>
    <t>Cross Section and Experimental Data Analysis Using EViews</t>
  </si>
  <si>
    <t>9780470828441</t>
  </si>
  <si>
    <t>14 FEB 2011</t>
  </si>
  <si>
    <t>9780470828427</t>
  </si>
  <si>
    <t>10 MAR 2011</t>
  </si>
  <si>
    <t>PH61</t>
  </si>
  <si>
    <t>Marder</t>
  </si>
  <si>
    <t>Condensed Matter Physics, Second Edition</t>
  </si>
  <si>
    <t>9780470949955</t>
  </si>
  <si>
    <t>9780470617984</t>
  </si>
  <si>
    <t>25 OCT 2010</t>
  </si>
  <si>
    <t>MA20</t>
  </si>
  <si>
    <t>Barron</t>
  </si>
  <si>
    <t>Game Theory: An Introduction</t>
  </si>
  <si>
    <t>9781118032398</t>
  </si>
  <si>
    <t>16 FEB 2011</t>
  </si>
  <si>
    <t>9780470171325</t>
  </si>
  <si>
    <t>27 DEC 2007</t>
  </si>
  <si>
    <t>Van Fleet</t>
  </si>
  <si>
    <t>Discrete Wavelet Transformations: An Elementary Approach with Applications</t>
  </si>
  <si>
    <t>9781118032404</t>
  </si>
  <si>
    <t>02 MAR 2011</t>
  </si>
  <si>
    <t>9780470183113</t>
  </si>
  <si>
    <t>07 JAN 2008</t>
  </si>
  <si>
    <t>MA30</t>
  </si>
  <si>
    <t>Richardson</t>
  </si>
  <si>
    <t>Advanced Calculus: An Introduction to Linear Analysis</t>
  </si>
  <si>
    <t>9781118032411</t>
  </si>
  <si>
    <t>9780470232880</t>
  </si>
  <si>
    <t>14 APR 2008</t>
  </si>
  <si>
    <t>Broughton</t>
  </si>
  <si>
    <t>Discrete Fourier Analysis and Wavelets: Applications to Signal and Image Processing</t>
  </si>
  <si>
    <t>9781118032442</t>
  </si>
  <si>
    <t>23 FEB 2011</t>
  </si>
  <si>
    <t>9780470294666</t>
  </si>
  <si>
    <t>23 OCT 2008</t>
  </si>
  <si>
    <t>Time Series: Applications to Finance with R and S- Plus(R), Second Edition</t>
  </si>
  <si>
    <t>9781118032466</t>
  </si>
  <si>
    <t>07 FEB 2011</t>
  </si>
  <si>
    <t>9780470583623</t>
  </si>
  <si>
    <t>13 SEP 2010</t>
  </si>
  <si>
    <t>Kalbfleisch</t>
  </si>
  <si>
    <t>The Statistical Analysis of Failure Time Data, Second Edition</t>
  </si>
  <si>
    <t>9781118032985</t>
  </si>
  <si>
    <t>01 FEB 2011</t>
  </si>
  <si>
    <t>9780471363576</t>
  </si>
  <si>
    <t>26 AUG 2002</t>
  </si>
  <si>
    <t>Lawless</t>
  </si>
  <si>
    <t>Statistical Models and Methods for Lifetime Data, Second Edition</t>
  </si>
  <si>
    <t>9781118033005</t>
  </si>
  <si>
    <t>26 JAN 2011</t>
  </si>
  <si>
    <t>9780471372158</t>
  </si>
  <si>
    <t>13 NOV 2002</t>
  </si>
  <si>
    <t>MA22</t>
  </si>
  <si>
    <t>Promislow</t>
  </si>
  <si>
    <t>Fundamentals of Actuarial Mathematics 2e</t>
  </si>
  <si>
    <t>9781119971528</t>
  </si>
  <si>
    <t>13 JAN 2011</t>
  </si>
  <si>
    <t>9780470684115</t>
  </si>
  <si>
    <t>20 DEC 2010</t>
  </si>
  <si>
    <t>PH20</t>
  </si>
  <si>
    <t>Stacey</t>
  </si>
  <si>
    <t>Nuclear Reactor Physics 2e</t>
  </si>
  <si>
    <t>9783527611041</t>
  </si>
  <si>
    <t>9783527406791</t>
  </si>
  <si>
    <t>11 JUN 2007</t>
  </si>
  <si>
    <t>PHC0</t>
  </si>
  <si>
    <t>Turner</t>
  </si>
  <si>
    <t>Atoms, Radiation, and Radiation Protection</t>
  </si>
  <si>
    <t>9783527616978</t>
  </si>
  <si>
    <t>9783527406067</t>
  </si>
  <si>
    <t>PH32</t>
  </si>
  <si>
    <t>Nayfeh</t>
  </si>
  <si>
    <t>Linear and Nonlinear Structural Mechanics</t>
  </si>
  <si>
    <t>9783527617562</t>
  </si>
  <si>
    <t>21 DEC 2007</t>
  </si>
  <si>
    <t>9780471593560</t>
  </si>
  <si>
    <t>01 JUL 2004</t>
  </si>
  <si>
    <t>PH30</t>
  </si>
  <si>
    <t>Kusse</t>
  </si>
  <si>
    <t>Mathematical Physics - Applied Mathematics for Scientists and Engineers</t>
  </si>
  <si>
    <t>9783527618132</t>
  </si>
  <si>
    <t>29 DEC 2007</t>
  </si>
  <si>
    <t>9783527406722</t>
  </si>
  <si>
    <t>Landau</t>
  </si>
  <si>
    <t>Computational Physics - Problem Solving with Computers</t>
  </si>
  <si>
    <t>9783527618835</t>
  </si>
  <si>
    <t>9783527406265</t>
  </si>
  <si>
    <t>24 AUG 2007</t>
  </si>
  <si>
    <t>Vaughn</t>
  </si>
  <si>
    <t>Introduction to Mathematical Physics</t>
  </si>
  <si>
    <t>9783527618859</t>
  </si>
  <si>
    <t>04 JAN 2008</t>
  </si>
  <si>
    <t>9783527406272</t>
  </si>
  <si>
    <t>Meschede</t>
  </si>
  <si>
    <t>Optics, Light and Lasers - The Practical Approachto Modern Aspects of laser Physics</t>
  </si>
  <si>
    <t>9783527618873</t>
  </si>
  <si>
    <t>25 FEB 2008</t>
  </si>
  <si>
    <t>9783527406289</t>
  </si>
  <si>
    <t>16 FEB 2007</t>
  </si>
  <si>
    <t>Daskin</t>
  </si>
  <si>
    <t>Service Science</t>
  </si>
  <si>
    <t>9780470877876</t>
  </si>
  <si>
    <t>9780470525883</t>
  </si>
  <si>
    <t>09 NOV 2010</t>
  </si>
  <si>
    <t>ST51</t>
  </si>
  <si>
    <t>Fujikoshi</t>
  </si>
  <si>
    <t>Multivariate Statistics: High-Dimensional and Large-Sample Approximations</t>
  </si>
  <si>
    <t>9780470411698</t>
  </si>
  <si>
    <t>06 JAN 2010</t>
  </si>
  <si>
    <t>Olofsson</t>
  </si>
  <si>
    <t>Probability, Statistics, and Stochastic Processes</t>
  </si>
  <si>
    <t>9780471743064</t>
  </si>
  <si>
    <t>9780471679691</t>
  </si>
  <si>
    <t>31 MAY 2005</t>
  </si>
  <si>
    <t>Code</t>
  </si>
  <si>
    <t>Subject</t>
  </si>
  <si>
    <t>PH80</t>
  </si>
  <si>
    <t>Thermal Physics &amp; Statistical Mechanics</t>
  </si>
  <si>
    <t>Applied Mathematics</t>
  </si>
  <si>
    <t>Applied Mathematics in Science</t>
  </si>
  <si>
    <t>Optimization</t>
  </si>
  <si>
    <t>Algebra</t>
  </si>
  <si>
    <t>Differential Equations</t>
  </si>
  <si>
    <t>Wavelets</t>
  </si>
  <si>
    <t>Business &amp; Finance</t>
  </si>
  <si>
    <t>Calculus</t>
  </si>
  <si>
    <t>Mathematical Analysis</t>
  </si>
  <si>
    <t>Numerical Methods</t>
  </si>
  <si>
    <t>Categorical Data Analysis</t>
  </si>
  <si>
    <t>Statistics for Finance, Business &amp; Economics</t>
  </si>
  <si>
    <t>Statistical Genetics / Microarray Analysis</t>
  </si>
  <si>
    <t>Applied Probability &amp; Statistics - Models</t>
  </si>
  <si>
    <t>Probability &amp; Mathematical Statistics</t>
  </si>
  <si>
    <t>Applied Probability &amp; Statistics</t>
  </si>
  <si>
    <t>Bayesian Analysis</t>
  </si>
  <si>
    <t>Biostatistics</t>
  </si>
  <si>
    <t>Regression Analysis</t>
  </si>
  <si>
    <t>Clinical Trials</t>
  </si>
  <si>
    <t>Computational &amp; Graphical Statistics</t>
  </si>
  <si>
    <t>Data Mining Statistics</t>
  </si>
  <si>
    <t>Multivariate Analysis</t>
  </si>
  <si>
    <t>Survey Research Methods &amp; Sampling</t>
  </si>
  <si>
    <t>Experimental Design</t>
  </si>
  <si>
    <t>Applied Probability &amp; Statistics - Survival Analysis</t>
  </si>
  <si>
    <t>Statistics - Text &amp; Reference</t>
  </si>
  <si>
    <t>Biometrics</t>
  </si>
  <si>
    <t>Engineering Statistics</t>
  </si>
  <si>
    <t>Nonparametric Analysis</t>
  </si>
  <si>
    <t>Optics &amp; Photonics</t>
  </si>
  <si>
    <t>Semiconductor Physics</t>
  </si>
  <si>
    <t>Solid State Physics</t>
  </si>
  <si>
    <t>Condensed Matter</t>
  </si>
  <si>
    <t>Mathematical &amp; Computational Physics</t>
  </si>
  <si>
    <t>Nonlinear and Complex Systems</t>
  </si>
  <si>
    <t>General &amp; Introductory Physics</t>
  </si>
  <si>
    <t>Nuclear &amp; High Energy Physics</t>
  </si>
  <si>
    <t>Medical &amp; Health Physics</t>
  </si>
  <si>
    <t>Top 100 (98) Bestsellers in Physics, Mathematics &amp; Statistics</t>
  </si>
  <si>
    <t>After 40% discount</t>
  </si>
  <si>
    <t>9780470539873</t>
    <phoneticPr fontId="6"/>
  </si>
</sst>
</file>

<file path=xl/styles.xml><?xml version="1.0" encoding="utf-8"?>
<styleSheet xmlns="http://schemas.openxmlformats.org/spreadsheetml/2006/main">
  <numFmts count="2">
    <numFmt numFmtId="176" formatCode="######.00"/>
    <numFmt numFmtId="177" formatCode="#####0"/>
  </numFmts>
  <fonts count="8">
    <font>
      <sz val="11"/>
      <color theme="1"/>
      <name val="ＭＳ Ｐゴシック"/>
      <family val="2"/>
      <scheme val="minor"/>
    </font>
    <font>
      <sz val="10.5"/>
      <name val="ＭＳ Ｐゴシック"/>
      <family val="2"/>
      <scheme val="minor"/>
    </font>
    <font>
      <sz val="10.5"/>
      <color theme="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b/>
      <sz val="18"/>
      <color theme="8"/>
      <name val="ＭＳ Ｐゴシック"/>
      <family val="2"/>
      <scheme val="minor"/>
    </font>
    <font>
      <b/>
      <sz val="10.5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1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center"/>
      <protection locked="0"/>
    </xf>
    <xf numFmtId="176" fontId="1" fillId="0" borderId="2" xfId="0" applyNumberFormat="1" applyFont="1" applyFill="1" applyBorder="1" applyAlignment="1">
      <alignment horizontal="center"/>
    </xf>
    <xf numFmtId="0" fontId="7" fillId="0" borderId="0" xfId="1" applyAlignment="1" applyProtection="1">
      <alignment horizontal="left"/>
      <protection locked="0"/>
    </xf>
    <xf numFmtId="0" fontId="7" fillId="0" borderId="0" xfId="1" quotePrefix="1" applyAlignment="1" applyProtection="1">
      <alignment horizontal="left"/>
      <protection locked="0"/>
    </xf>
    <xf numFmtId="176" fontId="7" fillId="0" borderId="0" xfId="1" applyNumberFormat="1" applyFill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topLeftCell="D7" workbookViewId="0">
      <selection activeCell="E17" sqref="E17"/>
    </sheetView>
  </sheetViews>
  <sheetFormatPr defaultColWidth="9.125" defaultRowHeight="12.75"/>
  <cols>
    <col min="1" max="1" width="6.25" style="2" customWidth="1"/>
    <col min="2" max="2" width="24.625" style="2" customWidth="1"/>
    <col min="3" max="3" width="15.75" style="2" bestFit="1" customWidth="1"/>
    <col min="4" max="4" width="75.25" style="2" customWidth="1"/>
    <col min="5" max="5" width="52.125" style="2" bestFit="1" customWidth="1"/>
    <col min="6" max="6" width="14.75" style="18" customWidth="1"/>
    <col min="7" max="7" width="15.125" style="1" customWidth="1"/>
    <col min="8" max="9" width="10.375" style="1" customWidth="1"/>
    <col min="10" max="10" width="14.75" style="18" customWidth="1"/>
    <col min="11" max="11" width="15.125" style="1" customWidth="1"/>
    <col min="12" max="13" width="10.375" style="1" customWidth="1"/>
    <col min="14" max="14" width="47.75" style="2" customWidth="1"/>
    <col min="15" max="16384" width="9.125" style="2"/>
  </cols>
  <sheetData>
    <row r="1" spans="1:13" s="7" customFormat="1" ht="21">
      <c r="A1" s="9" t="s">
        <v>643</v>
      </c>
      <c r="F1" s="15"/>
      <c r="G1" s="8"/>
      <c r="H1" s="8"/>
      <c r="I1" s="8"/>
      <c r="J1" s="15"/>
      <c r="K1" s="8"/>
      <c r="L1" s="8"/>
      <c r="M1" s="8"/>
    </row>
    <row r="2" spans="1:13" s="14" customFormat="1" ht="25.5">
      <c r="A2" s="10" t="s">
        <v>600</v>
      </c>
      <c r="B2" s="10" t="s">
        <v>601</v>
      </c>
      <c r="C2" s="10" t="s">
        <v>0</v>
      </c>
      <c r="D2" s="10" t="s">
        <v>1</v>
      </c>
      <c r="E2" s="10" t="s">
        <v>3</v>
      </c>
      <c r="F2" s="16" t="s">
        <v>4</v>
      </c>
      <c r="G2" s="11" t="s">
        <v>6</v>
      </c>
      <c r="H2" s="11" t="s">
        <v>7</v>
      </c>
      <c r="I2" s="11" t="s">
        <v>644</v>
      </c>
      <c r="J2" s="19" t="s">
        <v>5</v>
      </c>
      <c r="K2" s="12" t="s">
        <v>8</v>
      </c>
      <c r="L2" s="12" t="s">
        <v>9</v>
      </c>
      <c r="M2" s="13" t="s">
        <v>2</v>
      </c>
    </row>
    <row r="3" spans="1:13" ht="13.5">
      <c r="A3" s="3" t="s">
        <v>178</v>
      </c>
      <c r="B3" s="3" t="s">
        <v>607</v>
      </c>
      <c r="C3" s="3" t="s">
        <v>179</v>
      </c>
      <c r="D3" s="3" t="s">
        <v>180</v>
      </c>
      <c r="E3" s="28" t="str">
        <f>HYPERLINK("http://onlinelibrary.wiley.com/book/10.1002/0471469882")</f>
        <v>http://onlinelibrary.wiley.com/book/10.1002/0471469882</v>
      </c>
      <c r="F3" s="17" t="s">
        <v>181</v>
      </c>
      <c r="G3" s="4" t="s">
        <v>182</v>
      </c>
      <c r="H3" s="5">
        <v>153</v>
      </c>
      <c r="I3" s="5">
        <f>ROUND(H3-H3*0.4,2)</f>
        <v>91.8</v>
      </c>
      <c r="J3" s="17" t="s">
        <v>183</v>
      </c>
      <c r="K3" s="4" t="s">
        <v>14</v>
      </c>
      <c r="L3" s="5">
        <v>153</v>
      </c>
      <c r="M3" s="6">
        <v>353</v>
      </c>
    </row>
    <row r="4" spans="1:13" ht="13.5">
      <c r="A4" s="3" t="s">
        <v>496</v>
      </c>
      <c r="B4" s="3" t="s">
        <v>604</v>
      </c>
      <c r="C4" s="3" t="s">
        <v>497</v>
      </c>
      <c r="D4" s="3" t="s">
        <v>498</v>
      </c>
      <c r="E4" s="27" t="str">
        <f>HYPERLINK("http://onlinelibrary.wiley.com/book/10.1002/9781118032398")</f>
        <v>http://onlinelibrary.wiley.com/book/10.1002/9781118032398</v>
      </c>
      <c r="F4" s="17" t="s">
        <v>499</v>
      </c>
      <c r="G4" s="4" t="s">
        <v>500</v>
      </c>
      <c r="H4" s="5">
        <v>121</v>
      </c>
      <c r="I4" s="5">
        <f t="shared" ref="I4:I67" si="0">ROUND(H4-H4*0.4,2)</f>
        <v>72.599999999999994</v>
      </c>
      <c r="J4" s="17" t="s">
        <v>501</v>
      </c>
      <c r="K4" s="4" t="s">
        <v>502</v>
      </c>
      <c r="L4" s="5">
        <v>121</v>
      </c>
      <c r="M4" s="6">
        <v>441</v>
      </c>
    </row>
    <row r="5" spans="1:13" ht="13.5">
      <c r="A5" s="3" t="s">
        <v>496</v>
      </c>
      <c r="B5" s="3" t="s">
        <v>604</v>
      </c>
      <c r="C5" s="3" t="s">
        <v>515</v>
      </c>
      <c r="D5" s="3" t="s">
        <v>516</v>
      </c>
      <c r="E5" s="27" t="str">
        <f>HYPERLINK("http://onlinelibrary.wiley.com/book/10.1002/9781118032442")</f>
        <v>http://onlinelibrary.wiley.com/book/10.1002/9781118032442</v>
      </c>
      <c r="F5" s="17" t="s">
        <v>517</v>
      </c>
      <c r="G5" s="4" t="s">
        <v>518</v>
      </c>
      <c r="H5" s="5">
        <v>111</v>
      </c>
      <c r="I5" s="5">
        <f t="shared" si="0"/>
        <v>66.599999999999994</v>
      </c>
      <c r="J5" s="17" t="s">
        <v>519</v>
      </c>
      <c r="K5" s="4" t="s">
        <v>520</v>
      </c>
      <c r="L5" s="5">
        <v>111</v>
      </c>
      <c r="M5" s="6">
        <v>361</v>
      </c>
    </row>
    <row r="6" spans="1:13" ht="13.5">
      <c r="A6" s="3" t="s">
        <v>269</v>
      </c>
      <c r="B6" s="3" t="s">
        <v>605</v>
      </c>
      <c r="C6" s="3" t="s">
        <v>399</v>
      </c>
      <c r="D6" s="3" t="s">
        <v>400</v>
      </c>
      <c r="E6" s="27" t="str">
        <f>HYPERLINK("http://onlinelibrary.wiley.com/book/10.1002/9780470378045")</f>
        <v>http://onlinelibrary.wiley.com/book/10.1002/9780470378045</v>
      </c>
      <c r="F6" s="17" t="s">
        <v>401</v>
      </c>
      <c r="G6" s="4" t="s">
        <v>402</v>
      </c>
      <c r="H6" s="5">
        <v>136</v>
      </c>
      <c r="I6" s="5">
        <f t="shared" si="0"/>
        <v>81.599999999999994</v>
      </c>
      <c r="J6" s="17" t="s">
        <v>403</v>
      </c>
      <c r="K6" s="4" t="s">
        <v>21</v>
      </c>
      <c r="L6" s="5">
        <v>136</v>
      </c>
      <c r="M6" s="6">
        <v>803</v>
      </c>
    </row>
    <row r="7" spans="1:13" ht="13.5">
      <c r="A7" s="3" t="s">
        <v>269</v>
      </c>
      <c r="B7" s="3" t="s">
        <v>605</v>
      </c>
      <c r="C7" s="3" t="s">
        <v>276</v>
      </c>
      <c r="D7" s="3" t="s">
        <v>277</v>
      </c>
      <c r="E7" s="27" t="str">
        <f>HYPERLINK("http://onlinelibrary.wiley.com/book/10.1002/0471787779")</f>
        <v>http://onlinelibrary.wiley.com/book/10.1002/0471787779</v>
      </c>
      <c r="F7" s="17" t="s">
        <v>278</v>
      </c>
      <c r="G7" s="4" t="s">
        <v>279</v>
      </c>
      <c r="H7" s="5">
        <v>140</v>
      </c>
      <c r="I7" s="5">
        <f t="shared" si="0"/>
        <v>84</v>
      </c>
      <c r="J7" s="17" t="s">
        <v>280</v>
      </c>
      <c r="K7" s="4" t="s">
        <v>281</v>
      </c>
      <c r="L7" s="5">
        <v>140</v>
      </c>
      <c r="M7" s="6">
        <v>873</v>
      </c>
    </row>
    <row r="8" spans="1:13" ht="13.5">
      <c r="A8" s="3" t="s">
        <v>269</v>
      </c>
      <c r="B8" s="3" t="s">
        <v>605</v>
      </c>
      <c r="C8" s="3" t="s">
        <v>473</v>
      </c>
      <c r="D8" s="3" t="s">
        <v>474</v>
      </c>
      <c r="E8" s="27" t="str">
        <f>HYPERLINK("http://onlinelibrary.wiley.com/book/10.1002/9780470753767")</f>
        <v>http://onlinelibrary.wiley.com/book/10.1002/9780470753767</v>
      </c>
      <c r="F8" s="17" t="s">
        <v>475</v>
      </c>
      <c r="G8" s="4" t="s">
        <v>476</v>
      </c>
      <c r="H8" s="5">
        <v>160</v>
      </c>
      <c r="I8" s="5">
        <f t="shared" si="0"/>
        <v>96</v>
      </c>
      <c r="J8" s="17" t="s">
        <v>477</v>
      </c>
      <c r="K8" s="4" t="s">
        <v>478</v>
      </c>
      <c r="L8" s="5">
        <v>160</v>
      </c>
      <c r="M8" s="6">
        <v>483</v>
      </c>
    </row>
    <row r="9" spans="1:13" ht="13.5">
      <c r="A9" s="3" t="s">
        <v>269</v>
      </c>
      <c r="B9" s="3" t="s">
        <v>605</v>
      </c>
      <c r="C9" s="3" t="s">
        <v>270</v>
      </c>
      <c r="D9" s="3" t="s">
        <v>271</v>
      </c>
      <c r="E9" s="27" t="str">
        <f>HYPERLINK("http://onlinelibrary.wiley.com/book/10.1002/0471764108")</f>
        <v>http://onlinelibrary.wiley.com/book/10.1002/0471764108</v>
      </c>
      <c r="F9" s="17" t="s">
        <v>272</v>
      </c>
      <c r="G9" s="4" t="s">
        <v>273</v>
      </c>
      <c r="H9" s="5">
        <v>140</v>
      </c>
      <c r="I9" s="5">
        <f t="shared" si="0"/>
        <v>84</v>
      </c>
      <c r="J9" s="17" t="s">
        <v>274</v>
      </c>
      <c r="K9" s="4" t="s">
        <v>275</v>
      </c>
      <c r="L9" s="5">
        <v>140</v>
      </c>
      <c r="M9" s="6">
        <v>505</v>
      </c>
    </row>
    <row r="10" spans="1:13" ht="13.5">
      <c r="A10" s="3" t="s">
        <v>538</v>
      </c>
      <c r="B10" s="3" t="s">
        <v>610</v>
      </c>
      <c r="C10" s="3" t="s">
        <v>539</v>
      </c>
      <c r="D10" s="3" t="s">
        <v>540</v>
      </c>
      <c r="E10" s="27" t="str">
        <f>HYPERLINK("http://onlinelibrary.wiley.com/book/10.1002/9781119971528")</f>
        <v>http://onlinelibrary.wiley.com/book/10.1002/9781119971528</v>
      </c>
      <c r="F10" s="17" t="s">
        <v>541</v>
      </c>
      <c r="G10" s="4" t="s">
        <v>542</v>
      </c>
      <c r="H10" s="5">
        <v>85</v>
      </c>
      <c r="I10" s="5">
        <f t="shared" si="0"/>
        <v>51</v>
      </c>
      <c r="J10" s="17" t="s">
        <v>543</v>
      </c>
      <c r="K10" s="4" t="s">
        <v>544</v>
      </c>
      <c r="L10" s="5">
        <v>85</v>
      </c>
      <c r="M10" s="6">
        <v>467</v>
      </c>
    </row>
    <row r="11" spans="1:13" ht="13.5">
      <c r="A11" s="3" t="s">
        <v>509</v>
      </c>
      <c r="B11" s="3" t="s">
        <v>611</v>
      </c>
      <c r="C11" s="3" t="s">
        <v>510</v>
      </c>
      <c r="D11" s="3" t="s">
        <v>511</v>
      </c>
      <c r="E11" s="27" t="str">
        <f>HYPERLINK("http://onlinelibrary.wiley.com/book/10.1002/9781118032411")</f>
        <v>http://onlinelibrary.wiley.com/book/10.1002/9781118032411</v>
      </c>
      <c r="F11" s="17" t="s">
        <v>512</v>
      </c>
      <c r="G11" s="4" t="s">
        <v>500</v>
      </c>
      <c r="H11" s="5">
        <v>126</v>
      </c>
      <c r="I11" s="5">
        <f t="shared" si="0"/>
        <v>75.599999999999994</v>
      </c>
      <c r="J11" s="17" t="s">
        <v>513</v>
      </c>
      <c r="K11" s="4" t="s">
        <v>514</v>
      </c>
      <c r="L11" s="5">
        <v>126</v>
      </c>
      <c r="M11" s="6">
        <v>417</v>
      </c>
    </row>
    <row r="12" spans="1:13" ht="13.5">
      <c r="A12" s="3" t="s">
        <v>387</v>
      </c>
      <c r="B12" s="3" t="s">
        <v>608</v>
      </c>
      <c r="C12" s="3" t="s">
        <v>388</v>
      </c>
      <c r="D12" s="3" t="s">
        <v>389</v>
      </c>
      <c r="E12" s="27" t="str">
        <f>HYPERLINK("http://onlinelibrary.wiley.com/book/10.1002/9780470287095")</f>
        <v>http://onlinelibrary.wiley.com/book/10.1002/9780470287095</v>
      </c>
      <c r="F12" s="17" t="s">
        <v>390</v>
      </c>
      <c r="G12" s="4" t="s">
        <v>391</v>
      </c>
      <c r="H12" s="5">
        <v>121</v>
      </c>
      <c r="I12" s="5">
        <f t="shared" si="0"/>
        <v>72.599999999999994</v>
      </c>
      <c r="J12" s="17" t="s">
        <v>392</v>
      </c>
      <c r="K12" s="4" t="s">
        <v>20</v>
      </c>
      <c r="L12" s="5">
        <v>121</v>
      </c>
      <c r="M12" s="6">
        <v>399</v>
      </c>
    </row>
    <row r="13" spans="1:13" ht="13.5">
      <c r="A13" s="3" t="s">
        <v>212</v>
      </c>
      <c r="B13" s="3" t="s">
        <v>613</v>
      </c>
      <c r="C13" s="3" t="s">
        <v>213</v>
      </c>
      <c r="D13" s="3" t="s">
        <v>214</v>
      </c>
      <c r="E13" s="27" t="str">
        <f>HYPERLINK("http://onlinelibrary.wiley.com/book/10.1002/0471705195")</f>
        <v>http://onlinelibrary.wiley.com/book/10.1002/0471705195</v>
      </c>
      <c r="F13" s="17" t="s">
        <v>215</v>
      </c>
      <c r="G13" s="4" t="s">
        <v>210</v>
      </c>
      <c r="H13" s="5">
        <v>132</v>
      </c>
      <c r="I13" s="5">
        <f t="shared" si="0"/>
        <v>79.2</v>
      </c>
      <c r="J13" s="17" t="s">
        <v>216</v>
      </c>
      <c r="K13" s="4" t="s">
        <v>217</v>
      </c>
      <c r="L13" s="5">
        <v>132</v>
      </c>
      <c r="M13" s="6">
        <v>529</v>
      </c>
    </row>
    <row r="14" spans="1:13" ht="13.5">
      <c r="A14" s="3" t="s">
        <v>201</v>
      </c>
      <c r="B14" s="3" t="s">
        <v>609</v>
      </c>
      <c r="C14" s="3" t="s">
        <v>202</v>
      </c>
      <c r="D14" s="3" t="s">
        <v>203</v>
      </c>
      <c r="E14" s="27" t="str">
        <f>HYPERLINK("http://onlinelibrary.wiley.com/book/10.1002/0471668885")</f>
        <v>http://onlinelibrary.wiley.com/book/10.1002/0471668885</v>
      </c>
      <c r="F14" s="17" t="s">
        <v>204</v>
      </c>
      <c r="G14" s="4" t="s">
        <v>151</v>
      </c>
      <c r="H14" s="5">
        <v>94.95</v>
      </c>
      <c r="I14" s="5">
        <f t="shared" si="0"/>
        <v>56.97</v>
      </c>
      <c r="J14" s="17" t="s">
        <v>205</v>
      </c>
      <c r="K14" s="4" t="s">
        <v>206</v>
      </c>
      <c r="L14" s="5">
        <v>94.95</v>
      </c>
      <c r="M14" s="6">
        <v>257</v>
      </c>
    </row>
    <row r="15" spans="1:13" ht="13.5">
      <c r="A15" s="3" t="s">
        <v>201</v>
      </c>
      <c r="B15" s="3" t="s">
        <v>609</v>
      </c>
      <c r="C15" s="3" t="s">
        <v>503</v>
      </c>
      <c r="D15" s="3" t="s">
        <v>504</v>
      </c>
      <c r="E15" s="27" t="str">
        <f>HYPERLINK("http://onlinelibrary.wiley.com/book/10.1002/9781118032404")</f>
        <v>http://onlinelibrary.wiley.com/book/10.1002/9781118032404</v>
      </c>
      <c r="F15" s="17" t="s">
        <v>505</v>
      </c>
      <c r="G15" s="4" t="s">
        <v>506</v>
      </c>
      <c r="H15" s="5">
        <v>129</v>
      </c>
      <c r="I15" s="5">
        <f t="shared" si="0"/>
        <v>77.400000000000006</v>
      </c>
      <c r="J15" s="17" t="s">
        <v>507</v>
      </c>
      <c r="K15" s="4" t="s">
        <v>508</v>
      </c>
      <c r="L15" s="5">
        <v>129</v>
      </c>
      <c r="M15" s="6">
        <v>565</v>
      </c>
    </row>
    <row r="16" spans="1:13" ht="13.5">
      <c r="A16" s="20" t="s">
        <v>223</v>
      </c>
      <c r="B16" s="20" t="s">
        <v>606</v>
      </c>
      <c r="C16" s="20" t="s">
        <v>585</v>
      </c>
      <c r="D16" s="20" t="s">
        <v>586</v>
      </c>
      <c r="E16" s="29" t="str">
        <f>HYPERLINK("http://onlinelibrary.wiley.com/book/10.1002/9780470877876")</f>
        <v>http://onlinelibrary.wiley.com/book/10.1002/9780470877876</v>
      </c>
      <c r="F16" s="21" t="s">
        <v>587</v>
      </c>
      <c r="G16" s="22" t="s">
        <v>13</v>
      </c>
      <c r="H16" s="23">
        <v>130</v>
      </c>
      <c r="I16" s="5">
        <f t="shared" si="0"/>
        <v>78</v>
      </c>
      <c r="J16" s="21" t="s">
        <v>588</v>
      </c>
      <c r="K16" s="24" t="s">
        <v>589</v>
      </c>
      <c r="L16" s="23">
        <v>130</v>
      </c>
      <c r="M16" s="25">
        <v>629</v>
      </c>
    </row>
    <row r="17" spans="1:13" ht="13.5">
      <c r="A17" s="3" t="s">
        <v>223</v>
      </c>
      <c r="B17" s="3" t="s">
        <v>606</v>
      </c>
      <c r="C17" s="3" t="s">
        <v>224</v>
      </c>
      <c r="D17" s="3" t="s">
        <v>225</v>
      </c>
      <c r="E17" s="27" t="str">
        <f>HYPERLINK("http://onlinelibrary.wiley.com/book/10.1002/0471722138")</f>
        <v>http://onlinelibrary.wiley.com/book/10.1002/0471722138</v>
      </c>
      <c r="F17" s="17" t="s">
        <v>226</v>
      </c>
      <c r="G17" s="4" t="s">
        <v>151</v>
      </c>
      <c r="H17" s="5">
        <v>159</v>
      </c>
      <c r="I17" s="5">
        <f t="shared" si="0"/>
        <v>95.4</v>
      </c>
      <c r="J17" s="17" t="s">
        <v>227</v>
      </c>
      <c r="K17" s="4" t="s">
        <v>133</v>
      </c>
      <c r="L17" s="5">
        <v>159</v>
      </c>
      <c r="M17" s="6">
        <v>619</v>
      </c>
    </row>
    <row r="18" spans="1:13" ht="13.5">
      <c r="A18" s="3" t="s">
        <v>375</v>
      </c>
      <c r="B18" s="3" t="s">
        <v>612</v>
      </c>
      <c r="C18" s="3" t="s">
        <v>376</v>
      </c>
      <c r="D18" s="3" t="s">
        <v>377</v>
      </c>
      <c r="E18" s="27" t="str">
        <f>HYPERLINK("http://onlinelibrary.wiley.com/book/10.1002/9780470226773")</f>
        <v>http://onlinelibrary.wiley.com/book/10.1002/9780470226773</v>
      </c>
      <c r="F18" s="17" t="s">
        <v>378</v>
      </c>
      <c r="G18" s="4" t="s">
        <v>379</v>
      </c>
      <c r="H18" s="5">
        <v>105</v>
      </c>
      <c r="I18" s="5">
        <f t="shared" si="0"/>
        <v>63</v>
      </c>
      <c r="J18" s="17" t="s">
        <v>380</v>
      </c>
      <c r="K18" s="4" t="s">
        <v>381</v>
      </c>
      <c r="L18" s="5">
        <v>105</v>
      </c>
      <c r="M18" s="6">
        <v>585</v>
      </c>
    </row>
    <row r="19" spans="1:13" ht="13.5">
      <c r="A19" s="3" t="s">
        <v>298</v>
      </c>
      <c r="B19" s="3" t="s">
        <v>640</v>
      </c>
      <c r="C19" s="3" t="s">
        <v>299</v>
      </c>
      <c r="D19" s="3" t="s">
        <v>300</v>
      </c>
      <c r="E19" s="27" t="str">
        <f>HYPERLINK("http://onlinelibrary.wiley.com/book/10.1002/3527603409")</f>
        <v>http://onlinelibrary.wiley.com/book/10.1002/3527603409</v>
      </c>
      <c r="F19" s="17" t="s">
        <v>301</v>
      </c>
      <c r="G19" s="4" t="s">
        <v>151</v>
      </c>
      <c r="H19" s="5">
        <v>232</v>
      </c>
      <c r="I19" s="5">
        <f t="shared" si="0"/>
        <v>139.19999999999999</v>
      </c>
      <c r="J19" s="17" t="s">
        <v>302</v>
      </c>
      <c r="K19" s="4" t="s">
        <v>303</v>
      </c>
      <c r="L19" s="5">
        <v>232</v>
      </c>
      <c r="M19" s="6">
        <v>448</v>
      </c>
    </row>
    <row r="20" spans="1:13" ht="13.5">
      <c r="A20" s="3" t="s">
        <v>545</v>
      </c>
      <c r="B20" s="3" t="s">
        <v>641</v>
      </c>
      <c r="C20" s="3" t="s">
        <v>546</v>
      </c>
      <c r="D20" s="3" t="s">
        <v>547</v>
      </c>
      <c r="E20" s="27" t="str">
        <f>HYPERLINK("http://onlinelibrary.wiley.com/book/10.1002/9783527611041")</f>
        <v>http://onlinelibrary.wiley.com/book/10.1002/9783527611041</v>
      </c>
      <c r="F20" s="17" t="s">
        <v>548</v>
      </c>
      <c r="G20" s="4" t="s">
        <v>330</v>
      </c>
      <c r="H20" s="5">
        <v>210</v>
      </c>
      <c r="I20" s="5">
        <f t="shared" si="0"/>
        <v>126</v>
      </c>
      <c r="J20" s="17" t="s">
        <v>549</v>
      </c>
      <c r="K20" s="4" t="s">
        <v>550</v>
      </c>
      <c r="L20" s="5">
        <v>210</v>
      </c>
      <c r="M20" s="6">
        <v>736</v>
      </c>
    </row>
    <row r="21" spans="1:13" ht="13.5">
      <c r="A21" s="3" t="s">
        <v>563</v>
      </c>
      <c r="B21" s="3" t="s">
        <v>638</v>
      </c>
      <c r="C21" s="3" t="s">
        <v>564</v>
      </c>
      <c r="D21" s="3" t="s">
        <v>565</v>
      </c>
      <c r="E21" s="27" t="str">
        <f>HYPERLINK("http://onlinelibrary.wiley.com/book/10.1002/9783527618132")</f>
        <v>http://onlinelibrary.wiley.com/book/10.1002/9783527618132</v>
      </c>
      <c r="F21" s="17" t="s">
        <v>566</v>
      </c>
      <c r="G21" s="4" t="s">
        <v>567</v>
      </c>
      <c r="H21" s="5">
        <v>115</v>
      </c>
      <c r="I21" s="5">
        <f t="shared" si="0"/>
        <v>69</v>
      </c>
      <c r="J21" s="17" t="s">
        <v>568</v>
      </c>
      <c r="K21" s="4" t="s">
        <v>316</v>
      </c>
      <c r="L21" s="5">
        <v>115</v>
      </c>
      <c r="M21" s="6">
        <v>690</v>
      </c>
    </row>
    <row r="22" spans="1:13" ht="13.5">
      <c r="A22" s="3" t="s">
        <v>563</v>
      </c>
      <c r="B22" s="3" t="s">
        <v>638</v>
      </c>
      <c r="C22" s="3" t="s">
        <v>569</v>
      </c>
      <c r="D22" s="3" t="s">
        <v>570</v>
      </c>
      <c r="E22" s="27" t="str">
        <f>HYPERLINK("http://onlinelibrary.wiley.com/book/10.1002/9783527618835")</f>
        <v>http://onlinelibrary.wiley.com/book/10.1002/9783527618835</v>
      </c>
      <c r="F22" s="17" t="s">
        <v>571</v>
      </c>
      <c r="G22" s="4" t="s">
        <v>508</v>
      </c>
      <c r="H22" s="5">
        <v>160</v>
      </c>
      <c r="I22" s="5">
        <f t="shared" si="0"/>
        <v>96</v>
      </c>
      <c r="J22" s="17" t="s">
        <v>572</v>
      </c>
      <c r="K22" s="4" t="s">
        <v>573</v>
      </c>
      <c r="L22" s="5">
        <v>160</v>
      </c>
      <c r="M22" s="6">
        <v>617</v>
      </c>
    </row>
    <row r="23" spans="1:13" ht="13.5">
      <c r="A23" s="3" t="s">
        <v>563</v>
      </c>
      <c r="B23" s="3" t="s">
        <v>638</v>
      </c>
      <c r="C23" s="3" t="s">
        <v>574</v>
      </c>
      <c r="D23" s="3" t="s">
        <v>575</v>
      </c>
      <c r="E23" s="27" t="str">
        <f>HYPERLINK("http://onlinelibrary.wiley.com/book/10.1002/9783527618859")</f>
        <v>http://onlinelibrary.wiley.com/book/10.1002/9783527618859</v>
      </c>
      <c r="F23" s="17" t="s">
        <v>576</v>
      </c>
      <c r="G23" s="4" t="s">
        <v>577</v>
      </c>
      <c r="H23" s="5">
        <v>95</v>
      </c>
      <c r="I23" s="5">
        <f t="shared" si="0"/>
        <v>57</v>
      </c>
      <c r="J23" s="17" t="s">
        <v>578</v>
      </c>
      <c r="K23" s="4" t="s">
        <v>550</v>
      </c>
      <c r="L23" s="5">
        <v>95</v>
      </c>
      <c r="M23" s="6">
        <v>544</v>
      </c>
    </row>
    <row r="24" spans="1:13" ht="13.5">
      <c r="A24" s="3" t="s">
        <v>556</v>
      </c>
      <c r="B24" s="3" t="s">
        <v>639</v>
      </c>
      <c r="C24" s="3" t="s">
        <v>557</v>
      </c>
      <c r="D24" s="3" t="s">
        <v>558</v>
      </c>
      <c r="E24" s="27" t="str">
        <f>HYPERLINK("http://onlinelibrary.wiley.com/book/10.1002/9783527617562")</f>
        <v>http://onlinelibrary.wiley.com/book/10.1002/9783527617562</v>
      </c>
      <c r="F24" s="17" t="s">
        <v>559</v>
      </c>
      <c r="G24" s="4" t="s">
        <v>560</v>
      </c>
      <c r="H24" s="5">
        <v>148</v>
      </c>
      <c r="I24" s="5">
        <f t="shared" si="0"/>
        <v>88.8</v>
      </c>
      <c r="J24" s="17" t="s">
        <v>561</v>
      </c>
      <c r="K24" s="4" t="s">
        <v>562</v>
      </c>
      <c r="L24" s="5">
        <v>148</v>
      </c>
      <c r="M24" s="6">
        <v>764</v>
      </c>
    </row>
    <row r="25" spans="1:13" ht="13.5">
      <c r="A25" s="3" t="s">
        <v>86</v>
      </c>
      <c r="B25" s="3" t="s">
        <v>634</v>
      </c>
      <c r="C25" s="3" t="s">
        <v>92</v>
      </c>
      <c r="D25" s="3" t="s">
        <v>93</v>
      </c>
      <c r="E25" s="27" t="str">
        <f>HYPERLINK("http://onlinelibrary.wiley.com/book/10.1002/0470085002")</f>
        <v>http://onlinelibrary.wiley.com/book/10.1002/0470085002</v>
      </c>
      <c r="F25" s="17" t="s">
        <v>94</v>
      </c>
      <c r="G25" s="4" t="s">
        <v>10</v>
      </c>
      <c r="H25" s="5">
        <v>139</v>
      </c>
      <c r="I25" s="5">
        <f t="shared" si="0"/>
        <v>83.4</v>
      </c>
      <c r="J25" s="17" t="s">
        <v>95</v>
      </c>
      <c r="K25" s="4" t="s">
        <v>96</v>
      </c>
      <c r="L25" s="5">
        <v>139</v>
      </c>
      <c r="M25" s="6">
        <v>414</v>
      </c>
    </row>
    <row r="26" spans="1:13" ht="13.5">
      <c r="A26" s="3" t="s">
        <v>86</v>
      </c>
      <c r="B26" s="3" t="s">
        <v>634</v>
      </c>
      <c r="C26" s="3" t="s">
        <v>87</v>
      </c>
      <c r="D26" s="3" t="s">
        <v>88</v>
      </c>
      <c r="E26" s="27" t="str">
        <f>HYPERLINK("http://onlinelibrary.wiley.com/book/10.1002/0470084030")</f>
        <v>http://onlinelibrary.wiley.com/book/10.1002/0470084030</v>
      </c>
      <c r="F26" s="17" t="s">
        <v>89</v>
      </c>
      <c r="G26" s="4" t="s">
        <v>10</v>
      </c>
      <c r="H26" s="5">
        <v>169</v>
      </c>
      <c r="I26" s="5">
        <f t="shared" si="0"/>
        <v>101.4</v>
      </c>
      <c r="J26" s="17" t="s">
        <v>90</v>
      </c>
      <c r="K26" s="4" t="s">
        <v>91</v>
      </c>
      <c r="L26" s="5">
        <v>169</v>
      </c>
      <c r="M26" s="6">
        <v>369</v>
      </c>
    </row>
    <row r="27" spans="1:13" ht="13.5">
      <c r="A27" s="3" t="s">
        <v>86</v>
      </c>
      <c r="B27" s="3" t="s">
        <v>634</v>
      </c>
      <c r="C27" s="3" t="s">
        <v>579</v>
      </c>
      <c r="D27" s="3" t="s">
        <v>580</v>
      </c>
      <c r="E27" s="27" t="str">
        <f>HYPERLINK("http://onlinelibrary.wiley.com/book/10.1002/9783527618873")</f>
        <v>http://onlinelibrary.wiley.com/book/10.1002/9783527618873</v>
      </c>
      <c r="F27" s="17" t="s">
        <v>581</v>
      </c>
      <c r="G27" s="4" t="s">
        <v>582</v>
      </c>
      <c r="H27" s="5">
        <v>125</v>
      </c>
      <c r="I27" s="5">
        <f t="shared" si="0"/>
        <v>75</v>
      </c>
      <c r="J27" s="17" t="s">
        <v>583</v>
      </c>
      <c r="K27" s="4" t="s">
        <v>584</v>
      </c>
      <c r="L27" s="5">
        <v>125</v>
      </c>
      <c r="M27" s="6">
        <v>560</v>
      </c>
    </row>
    <row r="28" spans="1:13" ht="13.5">
      <c r="A28" s="3" t="s">
        <v>48</v>
      </c>
      <c r="B28" s="3" t="s">
        <v>636</v>
      </c>
      <c r="C28" s="3" t="s">
        <v>49</v>
      </c>
      <c r="D28" s="3" t="s">
        <v>50</v>
      </c>
      <c r="E28" s="27" t="str">
        <f>HYPERLINK("http://onlinelibrary.wiley.com/book/10.1002/0470020784")</f>
        <v>http://onlinelibrary.wiley.com/book/10.1002/0470020784</v>
      </c>
      <c r="F28" s="17" t="s">
        <v>51</v>
      </c>
      <c r="G28" s="4" t="s">
        <v>52</v>
      </c>
      <c r="H28" s="5">
        <v>165</v>
      </c>
      <c r="I28" s="5">
        <f t="shared" si="0"/>
        <v>99</v>
      </c>
      <c r="J28" s="17" t="s">
        <v>53</v>
      </c>
      <c r="K28" s="4" t="s">
        <v>54</v>
      </c>
      <c r="L28" s="5">
        <v>165</v>
      </c>
      <c r="M28" s="6">
        <v>443</v>
      </c>
    </row>
    <row r="29" spans="1:13" ht="13.5">
      <c r="A29" s="3" t="s">
        <v>490</v>
      </c>
      <c r="B29" s="3" t="s">
        <v>637</v>
      </c>
      <c r="C29" s="3" t="s">
        <v>491</v>
      </c>
      <c r="D29" s="3" t="s">
        <v>492</v>
      </c>
      <c r="E29" s="27" t="str">
        <f>HYPERLINK("http://onlinelibrary.wiley.com/book/10.1002/9780470949955")</f>
        <v>http://onlinelibrary.wiley.com/book/10.1002/9780470949955</v>
      </c>
      <c r="F29" s="17" t="s">
        <v>493</v>
      </c>
      <c r="G29" s="4" t="s">
        <v>26</v>
      </c>
      <c r="H29" s="5">
        <v>125</v>
      </c>
      <c r="I29" s="5">
        <f t="shared" si="0"/>
        <v>75</v>
      </c>
      <c r="J29" s="17" t="s">
        <v>494</v>
      </c>
      <c r="K29" s="4" t="s">
        <v>495</v>
      </c>
      <c r="L29" s="5">
        <v>125</v>
      </c>
      <c r="M29" s="6">
        <v>985</v>
      </c>
    </row>
    <row r="30" spans="1:13" ht="13.5">
      <c r="A30" s="3" t="s">
        <v>304</v>
      </c>
      <c r="B30" s="3" t="s">
        <v>635</v>
      </c>
      <c r="C30" s="3" t="s">
        <v>305</v>
      </c>
      <c r="D30" s="3" t="s">
        <v>306</v>
      </c>
      <c r="E30" s="27" t="str">
        <f>HYPERLINK("http://onlinelibrary.wiley.com/book/10.1002/3527606637")</f>
        <v>http://onlinelibrary.wiley.com/book/10.1002/3527606637</v>
      </c>
      <c r="F30" s="17" t="s">
        <v>307</v>
      </c>
      <c r="G30" s="4" t="s">
        <v>308</v>
      </c>
      <c r="H30" s="5">
        <v>240</v>
      </c>
      <c r="I30" s="5">
        <f t="shared" si="0"/>
        <v>144</v>
      </c>
      <c r="J30" s="17" t="s">
        <v>309</v>
      </c>
      <c r="K30" s="4" t="s">
        <v>310</v>
      </c>
      <c r="L30" s="5">
        <v>240</v>
      </c>
      <c r="M30" s="6">
        <v>555</v>
      </c>
    </row>
    <row r="31" spans="1:13" ht="13.5">
      <c r="A31" s="3" t="s">
        <v>602</v>
      </c>
      <c r="B31" s="3" t="s">
        <v>603</v>
      </c>
      <c r="C31" s="3" t="s">
        <v>311</v>
      </c>
      <c r="D31" s="3" t="s">
        <v>312</v>
      </c>
      <c r="E31" s="27" t="str">
        <f>HYPERLINK("http://onlinelibrary.wiley.com/book/10.1002/3527608052")</f>
        <v>http://onlinelibrary.wiley.com/book/10.1002/3527608052</v>
      </c>
      <c r="F31" s="17" t="s">
        <v>313</v>
      </c>
      <c r="G31" s="4" t="s">
        <v>314</v>
      </c>
      <c r="H31" s="5">
        <v>195</v>
      </c>
      <c r="I31" s="5">
        <f t="shared" si="0"/>
        <v>117</v>
      </c>
      <c r="J31" s="17" t="s">
        <v>315</v>
      </c>
      <c r="K31" s="4" t="s">
        <v>316</v>
      </c>
      <c r="L31" s="5">
        <v>195</v>
      </c>
      <c r="M31" s="6">
        <v>184</v>
      </c>
    </row>
    <row r="32" spans="1:13" ht="13.5">
      <c r="A32" s="3" t="s">
        <v>551</v>
      </c>
      <c r="B32" s="3" t="s">
        <v>642</v>
      </c>
      <c r="C32" s="3" t="s">
        <v>552</v>
      </c>
      <c r="D32" s="3" t="s">
        <v>553</v>
      </c>
      <c r="E32" s="27" t="str">
        <f>HYPERLINK("http://onlinelibrary.wiley.com/book/10.1002/9783527616978")</f>
        <v>http://onlinelibrary.wiley.com/book/10.1002/9783527616978</v>
      </c>
      <c r="F32" s="17" t="s">
        <v>554</v>
      </c>
      <c r="G32" s="4" t="s">
        <v>381</v>
      </c>
      <c r="H32" s="5">
        <v>153</v>
      </c>
      <c r="I32" s="5">
        <f t="shared" si="0"/>
        <v>91.8</v>
      </c>
      <c r="J32" s="17" t="s">
        <v>555</v>
      </c>
      <c r="K32" s="4" t="s">
        <v>550</v>
      </c>
      <c r="L32" s="5">
        <v>153</v>
      </c>
      <c r="M32" s="6">
        <v>607</v>
      </c>
    </row>
    <row r="33" spans="1:13" ht="13.5">
      <c r="A33" s="3" t="s">
        <v>142</v>
      </c>
      <c r="B33" s="3" t="s">
        <v>630</v>
      </c>
      <c r="C33" s="3" t="s">
        <v>143</v>
      </c>
      <c r="D33" s="3" t="s">
        <v>144</v>
      </c>
      <c r="E33" s="27" t="str">
        <f>HYPERLINK("http://onlinelibrary.wiley.com/book/10.1002/0471394882")</f>
        <v>http://onlinelibrary.wiley.com/book/10.1002/0471394882</v>
      </c>
      <c r="F33" s="17" t="s">
        <v>145</v>
      </c>
      <c r="G33" s="4" t="s">
        <v>133</v>
      </c>
      <c r="H33" s="5">
        <v>166</v>
      </c>
      <c r="I33" s="5">
        <f t="shared" si="0"/>
        <v>99.6</v>
      </c>
      <c r="J33" s="17" t="s">
        <v>146</v>
      </c>
      <c r="K33" s="4" t="s">
        <v>147</v>
      </c>
      <c r="L33" s="5">
        <v>166</v>
      </c>
      <c r="M33" s="6">
        <v>705</v>
      </c>
    </row>
    <row r="34" spans="1:13" ht="13.5">
      <c r="A34" s="3" t="s">
        <v>34</v>
      </c>
      <c r="B34" s="3" t="s">
        <v>618</v>
      </c>
      <c r="C34" s="3" t="s">
        <v>354</v>
      </c>
      <c r="D34" s="3" t="s">
        <v>355</v>
      </c>
      <c r="E34" s="27" t="str">
        <f>HYPERLINK("http://onlinelibrary.wiley.com/book/10.1002/9780470191590")</f>
        <v>http://onlinelibrary.wiley.com/book/10.1002/9780470191590</v>
      </c>
      <c r="F34" s="17" t="s">
        <v>356</v>
      </c>
      <c r="G34" s="4" t="s">
        <v>357</v>
      </c>
      <c r="H34" s="5">
        <v>150</v>
      </c>
      <c r="I34" s="5">
        <f t="shared" si="0"/>
        <v>90</v>
      </c>
      <c r="J34" s="17" t="s">
        <v>358</v>
      </c>
      <c r="K34" s="4" t="s">
        <v>359</v>
      </c>
      <c r="L34" s="5">
        <v>150</v>
      </c>
      <c r="M34" s="6">
        <v>648</v>
      </c>
    </row>
    <row r="35" spans="1:13" ht="13.5">
      <c r="A35" s="3" t="s">
        <v>34</v>
      </c>
      <c r="B35" s="3" t="s">
        <v>618</v>
      </c>
      <c r="C35" s="3" t="s">
        <v>24</v>
      </c>
      <c r="D35" s="3" t="s">
        <v>228</v>
      </c>
      <c r="E35" s="27" t="str">
        <f>HYPERLINK("http://onlinelibrary.wiley.com/book/10.1002/0471722162")</f>
        <v>http://onlinelibrary.wiley.com/book/10.1002/0471722162</v>
      </c>
      <c r="F35" s="17" t="s">
        <v>229</v>
      </c>
      <c r="G35" s="4" t="s">
        <v>151</v>
      </c>
      <c r="H35" s="5">
        <v>153</v>
      </c>
      <c r="I35" s="5">
        <f t="shared" si="0"/>
        <v>91.8</v>
      </c>
      <c r="J35" s="17" t="s">
        <v>230</v>
      </c>
      <c r="K35" s="4" t="s">
        <v>231</v>
      </c>
      <c r="L35" s="5">
        <v>153</v>
      </c>
      <c r="M35" s="6">
        <v>489</v>
      </c>
    </row>
    <row r="36" spans="1:13" ht="13.5">
      <c r="A36" s="3" t="s">
        <v>34</v>
      </c>
      <c r="B36" s="3" t="s">
        <v>618</v>
      </c>
      <c r="C36" s="3" t="s">
        <v>218</v>
      </c>
      <c r="D36" s="3" t="s">
        <v>219</v>
      </c>
      <c r="E36" s="27" t="str">
        <f>HYPERLINK("http://onlinelibrary.wiley.com/book/10.1002/0471715816")</f>
        <v>http://onlinelibrary.wiley.com/book/10.1002/0471715816</v>
      </c>
      <c r="F36" s="17" t="s">
        <v>220</v>
      </c>
      <c r="G36" s="4" t="s">
        <v>210</v>
      </c>
      <c r="H36" s="5">
        <v>195</v>
      </c>
      <c r="I36" s="5">
        <f t="shared" si="0"/>
        <v>117</v>
      </c>
      <c r="J36" s="17" t="s">
        <v>221</v>
      </c>
      <c r="K36" s="4" t="s">
        <v>222</v>
      </c>
      <c r="L36" s="5">
        <v>195</v>
      </c>
      <c r="M36" s="6">
        <v>673</v>
      </c>
    </row>
    <row r="37" spans="1:13" ht="13.5">
      <c r="A37" s="3" t="s">
        <v>34</v>
      </c>
      <c r="B37" s="3" t="s">
        <v>618</v>
      </c>
      <c r="C37" s="3" t="s">
        <v>35</v>
      </c>
      <c r="D37" s="3" t="s">
        <v>36</v>
      </c>
      <c r="E37" s="27" t="str">
        <f>HYPERLINK("http://onlinelibrary.wiley.com/book/10.1002/0470010940")</f>
        <v>http://onlinelibrary.wiley.com/book/10.1002/0470010940</v>
      </c>
      <c r="F37" s="17" t="s">
        <v>37</v>
      </c>
      <c r="G37" s="4" t="s">
        <v>38</v>
      </c>
      <c r="H37" s="5">
        <v>110</v>
      </c>
      <c r="I37" s="5">
        <f t="shared" si="0"/>
        <v>66</v>
      </c>
      <c r="J37" s="17" t="s">
        <v>39</v>
      </c>
      <c r="K37" s="4" t="s">
        <v>40</v>
      </c>
      <c r="L37" s="5">
        <v>110</v>
      </c>
      <c r="M37" s="6">
        <v>437</v>
      </c>
    </row>
    <row r="38" spans="1:13" ht="13.5">
      <c r="A38" s="20" t="s">
        <v>34</v>
      </c>
      <c r="B38" s="20" t="s">
        <v>618</v>
      </c>
      <c r="C38" s="20" t="s">
        <v>595</v>
      </c>
      <c r="D38" s="20" t="s">
        <v>596</v>
      </c>
      <c r="E38" s="29" t="str">
        <f>HYPERLINK("http://onlinelibrary.wiley.com/book/10.1002/9780471743064")</f>
        <v>http://onlinelibrary.wiley.com/book/10.1002/9780471743064</v>
      </c>
      <c r="F38" s="21" t="s">
        <v>597</v>
      </c>
      <c r="G38" s="22" t="s">
        <v>13</v>
      </c>
      <c r="H38" s="23">
        <v>139</v>
      </c>
      <c r="I38" s="5">
        <f t="shared" si="0"/>
        <v>83.4</v>
      </c>
      <c r="J38" s="21" t="s">
        <v>598</v>
      </c>
      <c r="K38" s="24" t="s">
        <v>599</v>
      </c>
      <c r="L38" s="23">
        <v>139</v>
      </c>
      <c r="M38" s="25">
        <v>505</v>
      </c>
    </row>
    <row r="39" spans="1:13" ht="13.5">
      <c r="A39" s="3" t="s">
        <v>195</v>
      </c>
      <c r="B39" s="3" t="s">
        <v>619</v>
      </c>
      <c r="C39" s="3" t="s">
        <v>263</v>
      </c>
      <c r="D39" s="3" t="s">
        <v>264</v>
      </c>
      <c r="E39" s="27" t="str">
        <f>HYPERLINK("http://onlinelibrary.wiley.com/book/10.1002/0471746096")</f>
        <v>http://onlinelibrary.wiley.com/book/10.1002/0471746096</v>
      </c>
      <c r="F39" s="17" t="s">
        <v>265</v>
      </c>
      <c r="G39" s="4" t="s">
        <v>266</v>
      </c>
      <c r="H39" s="5">
        <v>130</v>
      </c>
      <c r="I39" s="5">
        <f t="shared" si="0"/>
        <v>78</v>
      </c>
      <c r="J39" s="17" t="s">
        <v>267</v>
      </c>
      <c r="K39" s="4" t="s">
        <v>268</v>
      </c>
      <c r="L39" s="5">
        <v>130</v>
      </c>
      <c r="M39" s="6">
        <v>313</v>
      </c>
    </row>
    <row r="40" spans="1:13" ht="13.5">
      <c r="A40" s="3" t="s">
        <v>195</v>
      </c>
      <c r="B40" s="3" t="s">
        <v>619</v>
      </c>
      <c r="C40" s="3" t="s">
        <v>196</v>
      </c>
      <c r="D40" s="3" t="s">
        <v>197</v>
      </c>
      <c r="E40" s="27" t="str">
        <f>HYPERLINK("http://onlinelibrary.wiley.com/book/10.1002/0471477435")</f>
        <v>http://onlinelibrary.wiley.com/book/10.1002/0471477435</v>
      </c>
      <c r="F40" s="17" t="s">
        <v>198</v>
      </c>
      <c r="G40" s="4" t="s">
        <v>151</v>
      </c>
      <c r="H40" s="5">
        <v>150</v>
      </c>
      <c r="I40" s="5">
        <f t="shared" si="0"/>
        <v>90</v>
      </c>
      <c r="J40" s="17" t="s">
        <v>199</v>
      </c>
      <c r="K40" s="4" t="s">
        <v>200</v>
      </c>
      <c r="L40" s="5">
        <v>150</v>
      </c>
      <c r="M40" s="6">
        <v>641</v>
      </c>
    </row>
    <row r="41" spans="1:13" ht="13.5">
      <c r="A41" s="3" t="s">
        <v>195</v>
      </c>
      <c r="B41" s="3" t="s">
        <v>619</v>
      </c>
      <c r="C41" s="3" t="s">
        <v>440</v>
      </c>
      <c r="D41" s="3" t="s">
        <v>441</v>
      </c>
      <c r="E41" s="27" t="str">
        <f>HYPERLINK("http://onlinelibrary.wiley.com/book/10.1002/9780470549933")</f>
        <v>http://onlinelibrary.wiley.com/book/10.1002/9780470549933</v>
      </c>
      <c r="F41" s="17" t="s">
        <v>442</v>
      </c>
      <c r="G41" s="4" t="s">
        <v>443</v>
      </c>
      <c r="H41" s="5">
        <v>121</v>
      </c>
      <c r="I41" s="5">
        <f t="shared" si="0"/>
        <v>72.599999999999994</v>
      </c>
      <c r="J41" s="17" t="s">
        <v>444</v>
      </c>
      <c r="K41" s="4" t="s">
        <v>445</v>
      </c>
      <c r="L41" s="5">
        <v>121</v>
      </c>
      <c r="M41" s="6">
        <v>375</v>
      </c>
    </row>
    <row r="42" spans="1:13" ht="13.5">
      <c r="A42" s="3" t="s">
        <v>195</v>
      </c>
      <c r="B42" s="3" t="s">
        <v>619</v>
      </c>
      <c r="C42" s="3" t="s">
        <v>233</v>
      </c>
      <c r="D42" s="3" t="s">
        <v>360</v>
      </c>
      <c r="E42" s="27" t="str">
        <f>HYPERLINK("http://onlinelibrary.wiley.com/book/10.1002/9780470191613")</f>
        <v>http://onlinelibrary.wiley.com/book/10.1002/9780470191613</v>
      </c>
      <c r="F42" s="17" t="s">
        <v>361</v>
      </c>
      <c r="G42" s="4" t="s">
        <v>362</v>
      </c>
      <c r="H42" s="5">
        <v>130</v>
      </c>
      <c r="I42" s="5">
        <f t="shared" si="0"/>
        <v>78</v>
      </c>
      <c r="J42" s="17" t="s">
        <v>363</v>
      </c>
      <c r="K42" s="4" t="s">
        <v>364</v>
      </c>
      <c r="L42" s="5">
        <v>130</v>
      </c>
      <c r="M42" s="6">
        <v>401</v>
      </c>
    </row>
    <row r="43" spans="1:13" ht="13.5">
      <c r="A43" s="3" t="s">
        <v>244</v>
      </c>
      <c r="B43" s="3" t="s">
        <v>631</v>
      </c>
      <c r="C43" s="3" t="s">
        <v>245</v>
      </c>
      <c r="D43" s="3" t="s">
        <v>246</v>
      </c>
      <c r="E43" s="27" t="str">
        <f>HYPERLINK("http://onlinelibrary.wiley.com/book/10.1002/0471733199")</f>
        <v>http://onlinelibrary.wiley.com/book/10.1002/0471733199</v>
      </c>
      <c r="F43" s="17" t="s">
        <v>247</v>
      </c>
      <c r="G43" s="4" t="s">
        <v>248</v>
      </c>
      <c r="H43" s="5">
        <v>143</v>
      </c>
      <c r="I43" s="5">
        <f t="shared" si="0"/>
        <v>85.8</v>
      </c>
      <c r="J43" s="17" t="s">
        <v>249</v>
      </c>
      <c r="K43" s="4" t="s">
        <v>250</v>
      </c>
      <c r="L43" s="5">
        <v>143</v>
      </c>
      <c r="M43" s="6">
        <v>345</v>
      </c>
    </row>
    <row r="44" spans="1:13" ht="13.5">
      <c r="A44" s="3" t="s">
        <v>74</v>
      </c>
      <c r="B44" s="3" t="s">
        <v>628</v>
      </c>
      <c r="C44" s="3" t="s">
        <v>190</v>
      </c>
      <c r="D44" s="3" t="s">
        <v>191</v>
      </c>
      <c r="E44" s="27" t="str">
        <f>HYPERLINK("http://onlinelibrary.wiley.com/book/10.1002/0471476471")</f>
        <v>http://onlinelibrary.wiley.com/book/10.1002/0471476471</v>
      </c>
      <c r="F44" s="17" t="s">
        <v>192</v>
      </c>
      <c r="G44" s="4" t="s">
        <v>151</v>
      </c>
      <c r="H44" s="5">
        <v>166</v>
      </c>
      <c r="I44" s="5">
        <f t="shared" si="0"/>
        <v>99.6</v>
      </c>
      <c r="J44" s="17" t="s">
        <v>193</v>
      </c>
      <c r="K44" s="4" t="s">
        <v>194</v>
      </c>
      <c r="L44" s="5">
        <v>166</v>
      </c>
      <c r="M44" s="6">
        <v>694</v>
      </c>
    </row>
    <row r="45" spans="1:13" ht="13.5">
      <c r="A45" s="3" t="s">
        <v>74</v>
      </c>
      <c r="B45" s="3" t="s">
        <v>628</v>
      </c>
      <c r="C45" s="3" t="s">
        <v>365</v>
      </c>
      <c r="D45" s="3" t="s">
        <v>366</v>
      </c>
      <c r="E45" s="27" t="str">
        <f>HYPERLINK("http://onlinelibrary.wiley.com/book/10.1002/9780470191750")</f>
        <v>http://onlinelibrary.wiley.com/book/10.1002/9780470191750</v>
      </c>
      <c r="F45" s="17" t="s">
        <v>367</v>
      </c>
      <c r="G45" s="4" t="s">
        <v>357</v>
      </c>
      <c r="H45" s="5">
        <v>150</v>
      </c>
      <c r="I45" s="5">
        <f t="shared" si="0"/>
        <v>90</v>
      </c>
      <c r="J45" s="17" t="s">
        <v>368</v>
      </c>
      <c r="K45" s="4" t="s">
        <v>369</v>
      </c>
      <c r="L45" s="5">
        <v>150</v>
      </c>
      <c r="M45" s="6">
        <v>632</v>
      </c>
    </row>
    <row r="46" spans="1:13" ht="13.5">
      <c r="A46" s="3" t="s">
        <v>74</v>
      </c>
      <c r="B46" s="3" t="s">
        <v>628</v>
      </c>
      <c r="C46" s="3" t="s">
        <v>75</v>
      </c>
      <c r="D46" s="3" t="s">
        <v>76</v>
      </c>
      <c r="E46" s="27" t="str">
        <f>HYPERLINK("http://onlinelibrary.wiley.com/book/10.1002/0470074353")</f>
        <v>http://onlinelibrary.wiley.com/book/10.1002/0470074353</v>
      </c>
      <c r="F46" s="17" t="s">
        <v>77</v>
      </c>
      <c r="G46" s="4" t="s">
        <v>71</v>
      </c>
      <c r="H46" s="5">
        <v>145</v>
      </c>
      <c r="I46" s="5">
        <f t="shared" si="0"/>
        <v>87</v>
      </c>
      <c r="J46" s="17" t="s">
        <v>78</v>
      </c>
      <c r="K46" s="4" t="s">
        <v>79</v>
      </c>
      <c r="L46" s="5">
        <v>145</v>
      </c>
      <c r="M46" s="6">
        <v>594</v>
      </c>
    </row>
    <row r="47" spans="1:13" ht="13.5">
      <c r="A47" s="3" t="s">
        <v>347</v>
      </c>
      <c r="B47" s="3" t="s">
        <v>632</v>
      </c>
      <c r="C47" s="3" t="s">
        <v>348</v>
      </c>
      <c r="D47" s="3" t="s">
        <v>349</v>
      </c>
      <c r="E47" s="27" t="str">
        <f>HYPERLINK("http://onlinelibrary.wiley.com/book/10.1002/9780470182963")</f>
        <v>http://onlinelibrary.wiley.com/book/10.1002/9780470182963</v>
      </c>
      <c r="F47" s="17" t="s">
        <v>350</v>
      </c>
      <c r="G47" s="4" t="s">
        <v>351</v>
      </c>
      <c r="H47" s="5">
        <v>137</v>
      </c>
      <c r="I47" s="5">
        <f t="shared" si="0"/>
        <v>82.2</v>
      </c>
      <c r="J47" s="17" t="s">
        <v>352</v>
      </c>
      <c r="K47" s="4" t="s">
        <v>353</v>
      </c>
      <c r="L47" s="5">
        <v>137</v>
      </c>
      <c r="M47" s="6">
        <v>489</v>
      </c>
    </row>
    <row r="48" spans="1:13" ht="13.5">
      <c r="A48" s="3" t="s">
        <v>122</v>
      </c>
      <c r="B48" s="3" t="s">
        <v>617</v>
      </c>
      <c r="C48" s="3" t="s">
        <v>123</v>
      </c>
      <c r="D48" s="3" t="s">
        <v>124</v>
      </c>
      <c r="E48" s="27" t="str">
        <f>HYPERLINK("http://onlinelibrary.wiley.com/book/10.1002/047086799X")</f>
        <v>http://onlinelibrary.wiley.com/book/10.1002/047086799X</v>
      </c>
      <c r="F48" s="17" t="s">
        <v>125</v>
      </c>
      <c r="G48" s="4" t="s">
        <v>126</v>
      </c>
      <c r="H48" s="5">
        <v>110</v>
      </c>
      <c r="I48" s="5">
        <f t="shared" si="0"/>
        <v>66</v>
      </c>
      <c r="J48" s="17" t="s">
        <v>127</v>
      </c>
      <c r="K48" s="4" t="s">
        <v>128</v>
      </c>
      <c r="L48" s="5">
        <v>110</v>
      </c>
      <c r="M48" s="6">
        <v>307</v>
      </c>
    </row>
    <row r="49" spans="1:13" ht="13.5">
      <c r="A49" s="3" t="s">
        <v>122</v>
      </c>
      <c r="B49" s="3" t="s">
        <v>617</v>
      </c>
      <c r="C49" s="3" t="s">
        <v>148</v>
      </c>
      <c r="D49" s="3" t="s">
        <v>149</v>
      </c>
      <c r="E49" s="27" t="str">
        <f>HYPERLINK("http://onlinelibrary.wiley.com/book/10.1002/0471434159")</f>
        <v>http://onlinelibrary.wiley.com/book/10.1002/0471434159</v>
      </c>
      <c r="F49" s="17" t="s">
        <v>150</v>
      </c>
      <c r="G49" s="4" t="s">
        <v>151</v>
      </c>
      <c r="H49" s="5">
        <v>175</v>
      </c>
      <c r="I49" s="5">
        <f t="shared" si="0"/>
        <v>105</v>
      </c>
      <c r="J49" s="17" t="s">
        <v>152</v>
      </c>
      <c r="K49" s="4" t="s">
        <v>153</v>
      </c>
      <c r="L49" s="5">
        <v>175</v>
      </c>
      <c r="M49" s="6">
        <v>777</v>
      </c>
    </row>
    <row r="50" spans="1:13" ht="13.5">
      <c r="A50" s="3" t="s">
        <v>122</v>
      </c>
      <c r="B50" s="3" t="s">
        <v>617</v>
      </c>
      <c r="C50" s="3" t="s">
        <v>293</v>
      </c>
      <c r="D50" s="3" t="s">
        <v>294</v>
      </c>
      <c r="E50" s="27" t="str">
        <f>HYPERLINK("http://onlinelibrary.wiley.com/book/10.1002/0471998303")</f>
        <v>http://onlinelibrary.wiley.com/book/10.1002/0471998303</v>
      </c>
      <c r="F50" s="17" t="s">
        <v>295</v>
      </c>
      <c r="G50" s="4" t="s">
        <v>296</v>
      </c>
      <c r="H50" s="5">
        <v>155</v>
      </c>
      <c r="I50" s="5">
        <f t="shared" si="0"/>
        <v>93</v>
      </c>
      <c r="J50" s="17" t="s">
        <v>297</v>
      </c>
      <c r="K50" s="4" t="s">
        <v>19</v>
      </c>
      <c r="L50" s="5">
        <v>155</v>
      </c>
      <c r="M50" s="6">
        <v>724</v>
      </c>
    </row>
    <row r="51" spans="1:13" ht="13.5">
      <c r="A51" s="3" t="s">
        <v>122</v>
      </c>
      <c r="B51" s="3" t="s">
        <v>617</v>
      </c>
      <c r="C51" s="3" t="s">
        <v>166</v>
      </c>
      <c r="D51" s="3" t="s">
        <v>317</v>
      </c>
      <c r="E51" s="27" t="str">
        <f>HYPERLINK("http://onlinelibrary.wiley.com/book/10.1002/9780470024737")</f>
        <v>http://onlinelibrary.wiley.com/book/10.1002/9780470024737</v>
      </c>
      <c r="F51" s="17" t="s">
        <v>318</v>
      </c>
      <c r="G51" s="4" t="s">
        <v>319</v>
      </c>
      <c r="H51" s="5">
        <v>130</v>
      </c>
      <c r="I51" s="5">
        <f t="shared" si="0"/>
        <v>78</v>
      </c>
      <c r="J51" s="17" t="s">
        <v>320</v>
      </c>
      <c r="K51" s="4" t="s">
        <v>15</v>
      </c>
      <c r="L51" s="5">
        <v>130</v>
      </c>
      <c r="M51" s="6">
        <v>459</v>
      </c>
    </row>
    <row r="52" spans="1:13" ht="13.5">
      <c r="A52" s="3" t="s">
        <v>122</v>
      </c>
      <c r="B52" s="3" t="s">
        <v>617</v>
      </c>
      <c r="C52" s="3" t="s">
        <v>370</v>
      </c>
      <c r="D52" s="3" t="s">
        <v>371</v>
      </c>
      <c r="E52" s="27" t="str">
        <f>HYPERLINK("http://onlinelibrary.wiley.com/book/10.1002/9780470192610")</f>
        <v>http://onlinelibrary.wiley.com/book/10.1002/9780470192610</v>
      </c>
      <c r="F52" s="17" t="s">
        <v>372</v>
      </c>
      <c r="G52" s="4" t="s">
        <v>357</v>
      </c>
      <c r="H52" s="5">
        <v>150</v>
      </c>
      <c r="I52" s="5">
        <f t="shared" si="0"/>
        <v>90</v>
      </c>
      <c r="J52" s="17" t="s">
        <v>373</v>
      </c>
      <c r="K52" s="4" t="s">
        <v>374</v>
      </c>
      <c r="L52" s="5">
        <v>150</v>
      </c>
      <c r="M52" s="6">
        <v>689</v>
      </c>
    </row>
    <row r="53" spans="1:13" ht="13.5">
      <c r="A53" s="3" t="s">
        <v>122</v>
      </c>
      <c r="B53" s="3" t="s">
        <v>617</v>
      </c>
      <c r="C53" s="3" t="s">
        <v>382</v>
      </c>
      <c r="D53" s="3" t="s">
        <v>383</v>
      </c>
      <c r="E53" s="27" t="str">
        <f>HYPERLINK("http://onlinelibrary.wiley.com/book/10.1002/9780470230381")</f>
        <v>http://onlinelibrary.wiley.com/book/10.1002/9780470230381</v>
      </c>
      <c r="F53" s="17" t="s">
        <v>384</v>
      </c>
      <c r="G53" s="4" t="s">
        <v>18</v>
      </c>
      <c r="H53" s="5">
        <v>121</v>
      </c>
      <c r="I53" s="5">
        <f t="shared" si="0"/>
        <v>72.599999999999994</v>
      </c>
      <c r="J53" s="17" t="s">
        <v>385</v>
      </c>
      <c r="K53" s="4" t="s">
        <v>386</v>
      </c>
      <c r="L53" s="5">
        <v>121</v>
      </c>
      <c r="M53" s="6">
        <v>373</v>
      </c>
    </row>
    <row r="54" spans="1:13" ht="13.5">
      <c r="A54" s="3" t="s">
        <v>165</v>
      </c>
      <c r="B54" s="3" t="s">
        <v>629</v>
      </c>
      <c r="C54" s="3" t="s">
        <v>526</v>
      </c>
      <c r="D54" s="3" t="s">
        <v>527</v>
      </c>
      <c r="E54" s="27" t="str">
        <f>HYPERLINK("http://onlinelibrary.wiley.com/book/10.1002/9781118032985")</f>
        <v>http://onlinelibrary.wiley.com/book/10.1002/9781118032985</v>
      </c>
      <c r="F54" s="17" t="s">
        <v>528</v>
      </c>
      <c r="G54" s="4" t="s">
        <v>529</v>
      </c>
      <c r="H54" s="5">
        <v>161</v>
      </c>
      <c r="I54" s="5">
        <f t="shared" si="0"/>
        <v>96.6</v>
      </c>
      <c r="J54" s="17" t="s">
        <v>530</v>
      </c>
      <c r="K54" s="4" t="s">
        <v>531</v>
      </c>
      <c r="L54" s="5">
        <v>161</v>
      </c>
      <c r="M54" s="6">
        <v>463</v>
      </c>
    </row>
    <row r="55" spans="1:13" ht="13.5">
      <c r="A55" s="3" t="s">
        <v>165</v>
      </c>
      <c r="B55" s="3" t="s">
        <v>629</v>
      </c>
      <c r="C55" s="3" t="s">
        <v>532</v>
      </c>
      <c r="D55" s="3" t="s">
        <v>533</v>
      </c>
      <c r="E55" s="27" t="str">
        <f>HYPERLINK("http://onlinelibrary.wiley.com/book/10.1002/9781118033005")</f>
        <v>http://onlinelibrary.wiley.com/book/10.1002/9781118033005</v>
      </c>
      <c r="F55" s="17" t="s">
        <v>534</v>
      </c>
      <c r="G55" s="4" t="s">
        <v>535</v>
      </c>
      <c r="H55" s="5">
        <v>160</v>
      </c>
      <c r="I55" s="5">
        <f t="shared" si="0"/>
        <v>96</v>
      </c>
      <c r="J55" s="17" t="s">
        <v>536</v>
      </c>
      <c r="K55" s="4" t="s">
        <v>537</v>
      </c>
      <c r="L55" s="5">
        <v>160</v>
      </c>
      <c r="M55" s="6">
        <v>665</v>
      </c>
    </row>
    <row r="56" spans="1:13" ht="13.5">
      <c r="A56" s="3" t="s">
        <v>165</v>
      </c>
      <c r="B56" s="3" t="s">
        <v>629</v>
      </c>
      <c r="C56" s="3" t="s">
        <v>166</v>
      </c>
      <c r="D56" s="3" t="s">
        <v>167</v>
      </c>
      <c r="E56" s="27" t="str">
        <f>HYPERLINK("http://onlinelibrary.wiley.com/book/10.1002/0471458546")</f>
        <v>http://onlinelibrary.wiley.com/book/10.1002/0471458546</v>
      </c>
      <c r="F56" s="17" t="s">
        <v>168</v>
      </c>
      <c r="G56" s="4" t="s">
        <v>169</v>
      </c>
      <c r="H56" s="5">
        <v>156</v>
      </c>
      <c r="I56" s="5">
        <f t="shared" si="0"/>
        <v>93.6</v>
      </c>
      <c r="J56" s="17" t="s">
        <v>170</v>
      </c>
      <c r="K56" s="4" t="s">
        <v>171</v>
      </c>
      <c r="L56" s="5">
        <v>156</v>
      </c>
      <c r="M56" s="6">
        <v>535</v>
      </c>
    </row>
    <row r="57" spans="1:13" ht="13.5">
      <c r="A57" s="3" t="s">
        <v>41</v>
      </c>
      <c r="B57" s="3" t="s">
        <v>615</v>
      </c>
      <c r="C57" s="3" t="s">
        <v>479</v>
      </c>
      <c r="D57" s="3" t="s">
        <v>485</v>
      </c>
      <c r="E57" s="27" t="str">
        <f>HYPERLINK("http://onlinelibrary.wiley.com/book/10.1002/9780470828441")</f>
        <v>http://onlinelibrary.wiley.com/book/10.1002/9780470828441</v>
      </c>
      <c r="F57" s="17" t="s">
        <v>486</v>
      </c>
      <c r="G57" s="4" t="s">
        <v>487</v>
      </c>
      <c r="H57" s="5">
        <v>125</v>
      </c>
      <c r="I57" s="5">
        <f t="shared" si="0"/>
        <v>75</v>
      </c>
      <c r="J57" s="17" t="s">
        <v>488</v>
      </c>
      <c r="K57" s="4" t="s">
        <v>489</v>
      </c>
      <c r="L57" s="5">
        <v>125</v>
      </c>
      <c r="M57" s="6">
        <v>577</v>
      </c>
    </row>
    <row r="58" spans="1:13" ht="13.5">
      <c r="A58" s="3" t="s">
        <v>41</v>
      </c>
      <c r="B58" s="3" t="s">
        <v>615</v>
      </c>
      <c r="C58" s="3" t="s">
        <v>479</v>
      </c>
      <c r="D58" s="3" t="s">
        <v>480</v>
      </c>
      <c r="E58" s="27" t="str">
        <f>HYPERLINK("http://onlinelibrary.wiley.com/book/10.1002/9780470823699")</f>
        <v>http://onlinelibrary.wiley.com/book/10.1002/9780470823699</v>
      </c>
      <c r="F58" s="17" t="s">
        <v>481</v>
      </c>
      <c r="G58" s="4" t="s">
        <v>482</v>
      </c>
      <c r="H58" s="5">
        <v>115</v>
      </c>
      <c r="I58" s="5">
        <f t="shared" si="0"/>
        <v>69</v>
      </c>
      <c r="J58" s="17" t="s">
        <v>483</v>
      </c>
      <c r="K58" s="4" t="s">
        <v>484</v>
      </c>
      <c r="L58" s="5">
        <v>125</v>
      </c>
      <c r="M58" s="6">
        <v>633</v>
      </c>
    </row>
    <row r="59" spans="1:13" ht="13.5">
      <c r="A59" s="3" t="s">
        <v>41</v>
      </c>
      <c r="B59" s="3" t="s">
        <v>615</v>
      </c>
      <c r="C59" s="3" t="s">
        <v>80</v>
      </c>
      <c r="D59" s="3" t="s">
        <v>331</v>
      </c>
      <c r="E59" s="27" t="str">
        <f>HYPERLINK("http://onlinelibrary.wiley.com/book/10.1002/9780470170052")</f>
        <v>http://onlinelibrary.wiley.com/book/10.1002/9780470170052</v>
      </c>
      <c r="F59" s="17" t="s">
        <v>332</v>
      </c>
      <c r="G59" s="4" t="s">
        <v>333</v>
      </c>
      <c r="H59" s="5">
        <v>130</v>
      </c>
      <c r="I59" s="5">
        <f t="shared" si="0"/>
        <v>78</v>
      </c>
      <c r="J59" s="17" t="s">
        <v>334</v>
      </c>
      <c r="K59" s="4" t="s">
        <v>335</v>
      </c>
      <c r="L59" s="5">
        <v>130</v>
      </c>
      <c r="M59" s="6">
        <v>588</v>
      </c>
    </row>
    <row r="60" spans="1:13" ht="13.5">
      <c r="A60" s="3" t="s">
        <v>41</v>
      </c>
      <c r="B60" s="3" t="s">
        <v>615</v>
      </c>
      <c r="C60" s="3" t="s">
        <v>80</v>
      </c>
      <c r="D60" s="3" t="s">
        <v>81</v>
      </c>
      <c r="E60" s="27" t="str">
        <f>HYPERLINK("http://onlinelibrary.wiley.com/book/10.1002/0470080493")</f>
        <v>http://onlinelibrary.wiley.com/book/10.1002/0470080493</v>
      </c>
      <c r="F60" s="17" t="s">
        <v>82</v>
      </c>
      <c r="G60" s="4" t="s">
        <v>83</v>
      </c>
      <c r="H60" s="5">
        <v>150</v>
      </c>
      <c r="I60" s="5">
        <f t="shared" si="0"/>
        <v>90</v>
      </c>
      <c r="J60" s="17" t="s">
        <v>84</v>
      </c>
      <c r="K60" s="4" t="s">
        <v>85</v>
      </c>
      <c r="L60" s="5">
        <v>150</v>
      </c>
      <c r="M60" s="6">
        <v>697</v>
      </c>
    </row>
    <row r="61" spans="1:13" ht="13.5">
      <c r="A61" s="3" t="s">
        <v>41</v>
      </c>
      <c r="B61" s="3" t="s">
        <v>615</v>
      </c>
      <c r="C61" s="3" t="s">
        <v>282</v>
      </c>
      <c r="D61" s="3" t="s">
        <v>283</v>
      </c>
      <c r="E61" s="27" t="str">
        <f>HYPERLINK("http://onlinelibrary.wiley.com/book/10.1002/0471789496")</f>
        <v>http://onlinelibrary.wiley.com/book/10.1002/0471789496</v>
      </c>
      <c r="F61" s="17" t="s">
        <v>284</v>
      </c>
      <c r="G61" s="4" t="s">
        <v>285</v>
      </c>
      <c r="H61" s="5">
        <v>126</v>
      </c>
      <c r="I61" s="5">
        <f t="shared" si="0"/>
        <v>75.599999999999994</v>
      </c>
      <c r="J61" s="17" t="s">
        <v>286</v>
      </c>
      <c r="K61" s="4" t="s">
        <v>287</v>
      </c>
      <c r="L61" s="5">
        <v>126</v>
      </c>
      <c r="M61" s="6">
        <v>241</v>
      </c>
    </row>
    <row r="62" spans="1:13" ht="13.5">
      <c r="A62" s="3" t="s">
        <v>41</v>
      </c>
      <c r="B62" s="3" t="s">
        <v>615</v>
      </c>
      <c r="C62" s="3" t="s">
        <v>282</v>
      </c>
      <c r="D62" s="3" t="s">
        <v>521</v>
      </c>
      <c r="E62" s="27" t="str">
        <f>HYPERLINK("http://onlinelibrary.wiley.com/book/10.1002/9781118032466")</f>
        <v>http://onlinelibrary.wiley.com/book/10.1002/9781118032466</v>
      </c>
      <c r="F62" s="17" t="s">
        <v>522</v>
      </c>
      <c r="G62" s="4" t="s">
        <v>523</v>
      </c>
      <c r="H62" s="5">
        <v>115</v>
      </c>
      <c r="I62" s="5">
        <f t="shared" si="0"/>
        <v>69</v>
      </c>
      <c r="J62" s="17" t="s">
        <v>524</v>
      </c>
      <c r="K62" s="4" t="s">
        <v>525</v>
      </c>
      <c r="L62" s="5">
        <v>115</v>
      </c>
      <c r="M62" s="6">
        <v>297</v>
      </c>
    </row>
    <row r="63" spans="1:13" ht="13.5">
      <c r="A63" s="3" t="s">
        <v>41</v>
      </c>
      <c r="B63" s="3" t="s">
        <v>615</v>
      </c>
      <c r="C63" s="3" t="s">
        <v>416</v>
      </c>
      <c r="D63" s="3" t="s">
        <v>417</v>
      </c>
      <c r="E63" s="27" t="str">
        <f>HYPERLINK("http://onlinelibrary.wiley.com/book/10.1002/9780470455289")</f>
        <v>http://onlinelibrary.wiley.com/book/10.1002/9780470455289</v>
      </c>
      <c r="F63" s="17" t="s">
        <v>418</v>
      </c>
      <c r="G63" s="4" t="s">
        <v>419</v>
      </c>
      <c r="H63" s="5">
        <v>126</v>
      </c>
      <c r="I63" s="5">
        <f t="shared" si="0"/>
        <v>75.599999999999994</v>
      </c>
      <c r="J63" s="17" t="s">
        <v>420</v>
      </c>
      <c r="K63" s="4" t="s">
        <v>22</v>
      </c>
      <c r="L63" s="5">
        <v>126</v>
      </c>
      <c r="M63" s="6">
        <v>402</v>
      </c>
    </row>
    <row r="64" spans="1:13" ht="13.5">
      <c r="A64" s="3" t="s">
        <v>41</v>
      </c>
      <c r="B64" s="3" t="s">
        <v>615</v>
      </c>
      <c r="C64" s="3" t="s">
        <v>336</v>
      </c>
      <c r="D64" s="3" t="s">
        <v>337</v>
      </c>
      <c r="E64" s="27" t="str">
        <f>HYPERLINK("http://onlinelibrary.wiley.com/book/10.1002/9780470179789")</f>
        <v>http://onlinelibrary.wiley.com/book/10.1002/9780470179789</v>
      </c>
      <c r="F64" s="17" t="s">
        <v>338</v>
      </c>
      <c r="G64" s="4" t="s">
        <v>16</v>
      </c>
      <c r="H64" s="5">
        <v>140</v>
      </c>
      <c r="I64" s="5">
        <f t="shared" si="0"/>
        <v>84</v>
      </c>
      <c r="J64" s="17" t="s">
        <v>339</v>
      </c>
      <c r="K64" s="4" t="s">
        <v>340</v>
      </c>
      <c r="L64" s="5">
        <v>140</v>
      </c>
      <c r="M64" s="6">
        <v>545</v>
      </c>
    </row>
    <row r="65" spans="1:13" ht="13.5">
      <c r="A65" s="3" t="s">
        <v>41</v>
      </c>
      <c r="B65" s="3" t="s">
        <v>615</v>
      </c>
      <c r="C65" s="3" t="s">
        <v>288</v>
      </c>
      <c r="D65" s="3" t="s">
        <v>289</v>
      </c>
      <c r="E65" s="27" t="str">
        <f>HYPERLINK("http://onlinelibrary.wiley.com/book/10.1002/0471793213")</f>
        <v>http://onlinelibrary.wiley.com/book/10.1002/0471793213</v>
      </c>
      <c r="F65" s="17" t="s">
        <v>290</v>
      </c>
      <c r="G65" s="4" t="s">
        <v>266</v>
      </c>
      <c r="H65" s="5">
        <v>128</v>
      </c>
      <c r="I65" s="5">
        <f t="shared" si="0"/>
        <v>76.8</v>
      </c>
      <c r="J65" s="17" t="s">
        <v>291</v>
      </c>
      <c r="K65" s="4" t="s">
        <v>292</v>
      </c>
      <c r="L65" s="5">
        <v>128</v>
      </c>
      <c r="M65" s="6">
        <v>249</v>
      </c>
    </row>
    <row r="66" spans="1:13" ht="13.5">
      <c r="A66" s="3" t="s">
        <v>41</v>
      </c>
      <c r="B66" s="3" t="s">
        <v>615</v>
      </c>
      <c r="C66" s="3" t="s">
        <v>42</v>
      </c>
      <c r="D66" s="3" t="s">
        <v>43</v>
      </c>
      <c r="E66" s="27" t="str">
        <f>HYPERLINK("http://onlinelibrary.wiley.com/book/10.1002/0470020369")</f>
        <v>http://onlinelibrary.wiley.com/book/10.1002/0470020369</v>
      </c>
      <c r="F66" s="17" t="s">
        <v>44</v>
      </c>
      <c r="G66" s="4" t="s">
        <v>45</v>
      </c>
      <c r="H66" s="5">
        <v>135</v>
      </c>
      <c r="I66" s="5">
        <f t="shared" si="0"/>
        <v>81</v>
      </c>
      <c r="J66" s="17" t="s">
        <v>46</v>
      </c>
      <c r="K66" s="4" t="s">
        <v>47</v>
      </c>
      <c r="L66" s="5">
        <v>135</v>
      </c>
      <c r="M66" s="6">
        <v>359</v>
      </c>
    </row>
    <row r="67" spans="1:13" ht="13.5">
      <c r="A67" s="3" t="s">
        <v>41</v>
      </c>
      <c r="B67" s="3" t="s">
        <v>615</v>
      </c>
      <c r="C67" s="3" t="s">
        <v>451</v>
      </c>
      <c r="D67" s="3" t="s">
        <v>452</v>
      </c>
      <c r="E67" s="27" t="str">
        <f>HYPERLINK("http://onlinelibrary.wiley.com/book/10.1002/9780470644560")</f>
        <v>http://onlinelibrary.wiley.com/book/10.1002/9780470644560</v>
      </c>
      <c r="F67" s="17" t="s">
        <v>453</v>
      </c>
      <c r="G67" s="4" t="s">
        <v>25</v>
      </c>
      <c r="H67" s="5">
        <v>135</v>
      </c>
      <c r="I67" s="5">
        <f t="shared" si="0"/>
        <v>81</v>
      </c>
      <c r="J67" s="17" t="s">
        <v>454</v>
      </c>
      <c r="K67" s="4" t="s">
        <v>455</v>
      </c>
      <c r="L67" s="5">
        <v>135</v>
      </c>
      <c r="M67" s="6">
        <v>678</v>
      </c>
    </row>
    <row r="68" spans="1:13" ht="13.5">
      <c r="A68" s="3" t="s">
        <v>55</v>
      </c>
      <c r="B68" s="3" t="s">
        <v>621</v>
      </c>
      <c r="C68" s="3" t="s">
        <v>462</v>
      </c>
      <c r="D68" s="3" t="s">
        <v>463</v>
      </c>
      <c r="E68" s="27" t="str">
        <f>HYPERLINK("http://onlinelibrary.wiley.com/book/10.1002/9780470743386")</f>
        <v>http://onlinelibrary.wiley.com/book/10.1002/9780470743386</v>
      </c>
      <c r="F68" s="17" t="s">
        <v>464</v>
      </c>
      <c r="G68" s="4" t="s">
        <v>23</v>
      </c>
      <c r="H68" s="5">
        <v>70</v>
      </c>
      <c r="I68" s="5">
        <f t="shared" ref="I68:I100" si="1">ROUND(H68-H68*0.4,2)</f>
        <v>42</v>
      </c>
      <c r="J68" s="17" t="s">
        <v>465</v>
      </c>
      <c r="K68" s="4" t="s">
        <v>466</v>
      </c>
      <c r="L68" s="5">
        <v>70</v>
      </c>
      <c r="M68" s="6">
        <v>451</v>
      </c>
    </row>
    <row r="69" spans="1:13" ht="13.5">
      <c r="A69" s="3" t="s">
        <v>55</v>
      </c>
      <c r="B69" s="3" t="s">
        <v>621</v>
      </c>
      <c r="C69" s="3" t="s">
        <v>17</v>
      </c>
      <c r="D69" s="3" t="s">
        <v>56</v>
      </c>
      <c r="E69" s="27" t="str">
        <f>HYPERLINK("http://onlinelibrary.wiley.com/book/10.1002/0470023589")</f>
        <v>http://onlinelibrary.wiley.com/book/10.1002/0470023589</v>
      </c>
      <c r="F69" s="17" t="s">
        <v>57</v>
      </c>
      <c r="G69" s="4" t="s">
        <v>58</v>
      </c>
      <c r="H69" s="5">
        <v>130</v>
      </c>
      <c r="I69" s="5">
        <f t="shared" si="1"/>
        <v>78</v>
      </c>
      <c r="J69" s="17" t="s">
        <v>59</v>
      </c>
      <c r="K69" s="4" t="s">
        <v>60</v>
      </c>
      <c r="L69" s="5">
        <v>130</v>
      </c>
      <c r="M69" s="6">
        <v>477</v>
      </c>
    </row>
    <row r="70" spans="1:13" ht="13.5">
      <c r="A70" s="3" t="s">
        <v>55</v>
      </c>
      <c r="B70" s="3" t="s">
        <v>621</v>
      </c>
      <c r="C70" s="3" t="s">
        <v>172</v>
      </c>
      <c r="D70" s="3" t="s">
        <v>173</v>
      </c>
      <c r="E70" s="27" t="str">
        <f>HYPERLINK("http://onlinelibrary.wiley.com/book/10.1002/0471458716")</f>
        <v>http://onlinelibrary.wiley.com/book/10.1002/0471458716</v>
      </c>
      <c r="F70" s="17" t="s">
        <v>174</v>
      </c>
      <c r="G70" s="4" t="s">
        <v>175</v>
      </c>
      <c r="H70" s="5">
        <v>150</v>
      </c>
      <c r="I70" s="5">
        <f t="shared" si="1"/>
        <v>90</v>
      </c>
      <c r="J70" s="17" t="s">
        <v>176</v>
      </c>
      <c r="K70" s="4" t="s">
        <v>177</v>
      </c>
      <c r="L70" s="5">
        <v>150</v>
      </c>
      <c r="M70" s="6">
        <v>425</v>
      </c>
    </row>
    <row r="71" spans="1:13" ht="13.5">
      <c r="A71" s="3" t="s">
        <v>55</v>
      </c>
      <c r="B71" s="3" t="s">
        <v>621</v>
      </c>
      <c r="C71" s="3" t="s">
        <v>421</v>
      </c>
      <c r="D71" s="3" t="s">
        <v>422</v>
      </c>
      <c r="E71" s="27" t="str">
        <f>HYPERLINK("http://onlinelibrary.wiley.com/book/10.1002/9780470496862")</f>
        <v>http://onlinelibrary.wiley.com/book/10.1002/9780470496862</v>
      </c>
      <c r="F71" s="17" t="s">
        <v>423</v>
      </c>
      <c r="G71" s="4" t="s">
        <v>424</v>
      </c>
      <c r="H71" s="5">
        <v>110</v>
      </c>
      <c r="I71" s="5">
        <f t="shared" si="1"/>
        <v>66</v>
      </c>
      <c r="J71" s="17" t="s">
        <v>425</v>
      </c>
      <c r="K71" s="4" t="s">
        <v>426</v>
      </c>
      <c r="L71" s="5">
        <v>110</v>
      </c>
      <c r="M71" s="6">
        <v>273</v>
      </c>
    </row>
    <row r="72" spans="1:13" ht="13.5">
      <c r="A72" s="3" t="s">
        <v>55</v>
      </c>
      <c r="B72" s="3" t="s">
        <v>621</v>
      </c>
      <c r="C72" s="3" t="s">
        <v>154</v>
      </c>
      <c r="D72" s="3" t="s">
        <v>155</v>
      </c>
      <c r="E72" s="27" t="str">
        <f>HYPERLINK("http://onlinelibrary.wiley.com/book/10.1002/0471445428")</f>
        <v>http://onlinelibrary.wiley.com/book/10.1002/0471445428</v>
      </c>
      <c r="F72" s="17" t="s">
        <v>156</v>
      </c>
      <c r="G72" s="4" t="s">
        <v>157</v>
      </c>
      <c r="H72" s="5">
        <v>150</v>
      </c>
      <c r="I72" s="5">
        <f t="shared" si="1"/>
        <v>90</v>
      </c>
      <c r="J72" s="17" t="s">
        <v>158</v>
      </c>
      <c r="K72" s="4" t="s">
        <v>126</v>
      </c>
      <c r="L72" s="5">
        <v>150</v>
      </c>
      <c r="M72" s="6">
        <v>801</v>
      </c>
    </row>
    <row r="73" spans="1:13" ht="13.5">
      <c r="A73" s="3" t="s">
        <v>55</v>
      </c>
      <c r="B73" s="3" t="s">
        <v>621</v>
      </c>
      <c r="C73" s="3" t="s">
        <v>61</v>
      </c>
      <c r="D73" s="3" t="s">
        <v>62</v>
      </c>
      <c r="E73" s="27" t="str">
        <f>HYPERLINK("http://onlinelibrary.wiley.com/book/10.1002/0470036486")</f>
        <v>http://onlinelibrary.wiley.com/book/10.1002/0470036486</v>
      </c>
      <c r="F73" s="17" t="s">
        <v>63</v>
      </c>
      <c r="G73" s="4" t="s">
        <v>64</v>
      </c>
      <c r="H73" s="5">
        <v>139</v>
      </c>
      <c r="I73" s="5">
        <f t="shared" si="1"/>
        <v>83.4</v>
      </c>
      <c r="J73" s="17" t="s">
        <v>65</v>
      </c>
      <c r="K73" s="4" t="s">
        <v>66</v>
      </c>
      <c r="L73" s="5">
        <v>139</v>
      </c>
      <c r="M73" s="6">
        <v>361</v>
      </c>
    </row>
    <row r="74" spans="1:13" ht="13.5">
      <c r="A74" s="3" t="s">
        <v>55</v>
      </c>
      <c r="B74" s="3" t="s">
        <v>621</v>
      </c>
      <c r="C74" s="3" t="s">
        <v>136</v>
      </c>
      <c r="D74" s="3" t="s">
        <v>137</v>
      </c>
      <c r="E74" s="27" t="str">
        <f>HYPERLINK("http://onlinelibrary.wiley.com/book/10.1002/0471308889")</f>
        <v>http://onlinelibrary.wiley.com/book/10.1002/0471308889</v>
      </c>
      <c r="F74" s="17" t="s">
        <v>138</v>
      </c>
      <c r="G74" s="4" t="s">
        <v>139</v>
      </c>
      <c r="H74" s="5">
        <v>156</v>
      </c>
      <c r="I74" s="5">
        <f t="shared" si="1"/>
        <v>93.6</v>
      </c>
      <c r="J74" s="17" t="s">
        <v>140</v>
      </c>
      <c r="K74" s="4" t="s">
        <v>141</v>
      </c>
      <c r="L74" s="5">
        <v>156</v>
      </c>
      <c r="M74" s="6">
        <v>553</v>
      </c>
    </row>
    <row r="75" spans="1:13" ht="13.5">
      <c r="A75" s="3" t="s">
        <v>184</v>
      </c>
      <c r="B75" s="3" t="s">
        <v>623</v>
      </c>
      <c r="C75" s="3" t="s">
        <v>185</v>
      </c>
      <c r="D75" s="3" t="s">
        <v>186</v>
      </c>
      <c r="E75" s="27" t="str">
        <f>HYPERLINK("http://onlinelibrary.wiley.com/book/10.1002/0471473286")</f>
        <v>http://onlinelibrary.wiley.com/book/10.1002/0471473286</v>
      </c>
      <c r="F75" s="17" t="s">
        <v>187</v>
      </c>
      <c r="G75" s="4" t="s">
        <v>151</v>
      </c>
      <c r="H75" s="5">
        <v>199</v>
      </c>
      <c r="I75" s="5">
        <f t="shared" si="1"/>
        <v>119.4</v>
      </c>
      <c r="J75" s="17" t="s">
        <v>188</v>
      </c>
      <c r="K75" s="4" t="s">
        <v>189</v>
      </c>
      <c r="L75" s="5">
        <v>199</v>
      </c>
      <c r="M75" s="6">
        <v>753</v>
      </c>
    </row>
    <row r="76" spans="1:13" ht="13.5">
      <c r="A76" s="3" t="s">
        <v>184</v>
      </c>
      <c r="B76" s="3" t="s">
        <v>623</v>
      </c>
      <c r="C76" s="3" t="s">
        <v>251</v>
      </c>
      <c r="D76" s="3" t="s">
        <v>252</v>
      </c>
      <c r="E76" s="27" t="str">
        <f>HYPERLINK("http://onlinelibrary.wiley.com/book/10.1002/0471740136")</f>
        <v>http://onlinelibrary.wiley.com/book/10.1002/0471740136</v>
      </c>
      <c r="F76" s="17" t="s">
        <v>253</v>
      </c>
      <c r="G76" s="4" t="s">
        <v>254</v>
      </c>
      <c r="H76" s="5">
        <v>166</v>
      </c>
      <c r="I76" s="5">
        <f t="shared" si="1"/>
        <v>99.6</v>
      </c>
      <c r="J76" s="17" t="s">
        <v>255</v>
      </c>
      <c r="K76" s="4" t="s">
        <v>256</v>
      </c>
      <c r="L76" s="5">
        <v>166</v>
      </c>
      <c r="M76" s="6">
        <v>721</v>
      </c>
    </row>
    <row r="77" spans="1:13" ht="13.5">
      <c r="A77" s="3" t="s">
        <v>232</v>
      </c>
      <c r="B77" s="3" t="s">
        <v>616</v>
      </c>
      <c r="C77" s="3" t="s">
        <v>393</v>
      </c>
      <c r="D77" s="3" t="s">
        <v>394</v>
      </c>
      <c r="E77" s="27" t="str">
        <f>HYPERLINK("http://onlinelibrary.wiley.com/book/10.1002/9780470317129")</f>
        <v>http://onlinelibrary.wiley.com/book/10.1002/9780470317129</v>
      </c>
      <c r="F77" s="17" t="s">
        <v>395</v>
      </c>
      <c r="G77" s="4" t="s">
        <v>396</v>
      </c>
      <c r="H77" s="5">
        <v>133</v>
      </c>
      <c r="I77" s="5">
        <f t="shared" si="1"/>
        <v>79.8</v>
      </c>
      <c r="J77" s="17" t="s">
        <v>397</v>
      </c>
      <c r="K77" s="4" t="s">
        <v>398</v>
      </c>
      <c r="L77" s="5">
        <v>133</v>
      </c>
      <c r="M77" s="6">
        <v>273</v>
      </c>
    </row>
    <row r="78" spans="1:13" ht="13.5">
      <c r="A78" s="3" t="s">
        <v>232</v>
      </c>
      <c r="B78" s="3" t="s">
        <v>616</v>
      </c>
      <c r="C78" s="3" t="s">
        <v>233</v>
      </c>
      <c r="D78" s="3" t="s">
        <v>234</v>
      </c>
      <c r="E78" s="27" t="str">
        <f>HYPERLINK("http://onlinelibrary.wiley.com/book/10.1002/047172842X")</f>
        <v>http://onlinelibrary.wiley.com/book/10.1002/047172842X</v>
      </c>
      <c r="F78" s="17" t="s">
        <v>235</v>
      </c>
      <c r="G78" s="4" t="s">
        <v>151</v>
      </c>
      <c r="H78" s="5">
        <v>139</v>
      </c>
      <c r="I78" s="5">
        <f t="shared" si="1"/>
        <v>83.4</v>
      </c>
      <c r="J78" s="17" t="s">
        <v>236</v>
      </c>
      <c r="K78" s="4" t="s">
        <v>237</v>
      </c>
      <c r="L78" s="5">
        <v>139</v>
      </c>
      <c r="M78" s="6">
        <v>353</v>
      </c>
    </row>
    <row r="79" spans="1:13" ht="13.5">
      <c r="A79" s="3" t="s">
        <v>67</v>
      </c>
      <c r="B79" s="3" t="s">
        <v>622</v>
      </c>
      <c r="C79" s="3" t="s">
        <v>68</v>
      </c>
      <c r="D79" s="3" t="s">
        <v>69</v>
      </c>
      <c r="E79" s="27" t="str">
        <f>HYPERLINK("http://onlinelibrary.wiley.com/book/10.1002/0470055464")</f>
        <v>http://onlinelibrary.wiley.com/book/10.1002/0470055464</v>
      </c>
      <c r="F79" s="17" t="s">
        <v>70</v>
      </c>
      <c r="G79" s="4" t="s">
        <v>71</v>
      </c>
      <c r="H79" s="5">
        <v>144</v>
      </c>
      <c r="I79" s="5">
        <f t="shared" si="1"/>
        <v>86.4</v>
      </c>
      <c r="J79" s="17" t="s">
        <v>72</v>
      </c>
      <c r="K79" s="4" t="s">
        <v>73</v>
      </c>
      <c r="L79" s="5">
        <v>144</v>
      </c>
      <c r="M79" s="6">
        <v>409</v>
      </c>
    </row>
    <row r="80" spans="1:13" ht="13.5">
      <c r="A80" s="3" t="s">
        <v>67</v>
      </c>
      <c r="B80" s="3" t="s">
        <v>622</v>
      </c>
      <c r="C80" s="3" t="s">
        <v>238</v>
      </c>
      <c r="D80" s="3" t="s">
        <v>239</v>
      </c>
      <c r="E80" s="27" t="str">
        <f>HYPERLINK("http://onlinelibrary.wiley.com/book/10.1002/0471733156")</f>
        <v>http://onlinelibrary.wiley.com/book/10.1002/0471733156</v>
      </c>
      <c r="F80" s="17" t="s">
        <v>240</v>
      </c>
      <c r="G80" s="4" t="s">
        <v>241</v>
      </c>
      <c r="H80" s="5">
        <v>134</v>
      </c>
      <c r="I80" s="5">
        <f t="shared" si="1"/>
        <v>80.400000000000006</v>
      </c>
      <c r="J80" s="17" t="s">
        <v>242</v>
      </c>
      <c r="K80" s="4" t="s">
        <v>243</v>
      </c>
      <c r="L80" s="5">
        <v>134</v>
      </c>
      <c r="M80" s="6">
        <v>345</v>
      </c>
    </row>
    <row r="81" spans="1:13" ht="13.5">
      <c r="A81" s="3" t="s">
        <v>67</v>
      </c>
      <c r="B81" s="3" t="s">
        <v>622</v>
      </c>
      <c r="C81" s="3" t="s">
        <v>207</v>
      </c>
      <c r="D81" s="3" t="s">
        <v>208</v>
      </c>
      <c r="E81" s="27" t="str">
        <f>HYPERLINK("http://onlinelibrary.wiley.com/book/10.1002/0471704091")</f>
        <v>http://onlinelibrary.wiley.com/book/10.1002/0471704091</v>
      </c>
      <c r="F81" s="17" t="s">
        <v>209</v>
      </c>
      <c r="G81" s="4" t="s">
        <v>210</v>
      </c>
      <c r="H81" s="5">
        <v>150</v>
      </c>
      <c r="I81" s="5">
        <f t="shared" si="1"/>
        <v>90</v>
      </c>
      <c r="J81" s="17" t="s">
        <v>211</v>
      </c>
      <c r="K81" s="4" t="s">
        <v>151</v>
      </c>
      <c r="L81" s="5">
        <v>150</v>
      </c>
      <c r="M81" s="6">
        <v>337</v>
      </c>
    </row>
    <row r="82" spans="1:13" ht="13.5">
      <c r="A82" s="20" t="s">
        <v>590</v>
      </c>
      <c r="B82" s="20" t="s">
        <v>626</v>
      </c>
      <c r="C82" s="20" t="s">
        <v>591</v>
      </c>
      <c r="D82" s="20" t="s">
        <v>592</v>
      </c>
      <c r="E82" s="29" t="str">
        <f>HYPERLINK("http://onlinelibrary.wiley.com/book/10.1002/9780470539873")</f>
        <v>http://onlinelibrary.wiley.com/book/10.1002/9780470539873</v>
      </c>
      <c r="F82" s="21" t="s">
        <v>645</v>
      </c>
      <c r="G82" s="22" t="s">
        <v>13</v>
      </c>
      <c r="H82" s="23">
        <v>121</v>
      </c>
      <c r="I82" s="5">
        <f t="shared" si="1"/>
        <v>72.599999999999994</v>
      </c>
      <c r="J82" s="21" t="s">
        <v>593</v>
      </c>
      <c r="K82" s="24" t="s">
        <v>594</v>
      </c>
      <c r="L82" s="23">
        <v>121</v>
      </c>
      <c r="M82" s="25">
        <v>534</v>
      </c>
    </row>
    <row r="83" spans="1:13" ht="13.5">
      <c r="A83" s="3" t="s">
        <v>27</v>
      </c>
      <c r="B83" s="3" t="s">
        <v>633</v>
      </c>
      <c r="C83" s="3" t="s">
        <v>28</v>
      </c>
      <c r="D83" s="3" t="s">
        <v>29</v>
      </c>
      <c r="E83" s="27" t="str">
        <f>HYPERLINK("http://onlinelibrary.wiley.com/book/10.1002/0470009675")</f>
        <v>http://onlinelibrary.wiley.com/book/10.1002/0470009675</v>
      </c>
      <c r="F83" s="17" t="s">
        <v>30</v>
      </c>
      <c r="G83" s="4" t="s">
        <v>31</v>
      </c>
      <c r="H83" s="5">
        <v>126</v>
      </c>
      <c r="I83" s="5">
        <f t="shared" si="1"/>
        <v>75.599999999999994</v>
      </c>
      <c r="J83" s="17" t="s">
        <v>32</v>
      </c>
      <c r="K83" s="4" t="s">
        <v>33</v>
      </c>
      <c r="L83" s="5">
        <v>126</v>
      </c>
      <c r="M83" s="6">
        <v>401</v>
      </c>
    </row>
    <row r="84" spans="1:13" ht="13.5">
      <c r="A84" s="3" t="s">
        <v>129</v>
      </c>
      <c r="B84" s="3" t="s">
        <v>614</v>
      </c>
      <c r="C84" s="3" t="s">
        <v>130</v>
      </c>
      <c r="D84" s="3" t="s">
        <v>131</v>
      </c>
      <c r="E84" s="27" t="str">
        <f>HYPERLINK("http://onlinelibrary.wiley.com/book/10.1002/0471249688")</f>
        <v>http://onlinelibrary.wiley.com/book/10.1002/0471249688</v>
      </c>
      <c r="F84" s="17" t="s">
        <v>132</v>
      </c>
      <c r="G84" s="4" t="s">
        <v>133</v>
      </c>
      <c r="H84" s="5">
        <v>161</v>
      </c>
      <c r="I84" s="5">
        <f t="shared" si="1"/>
        <v>96.6</v>
      </c>
      <c r="J84" s="17" t="s">
        <v>134</v>
      </c>
      <c r="K84" s="4" t="s">
        <v>135</v>
      </c>
      <c r="L84" s="5">
        <v>161</v>
      </c>
      <c r="M84" s="6">
        <v>735</v>
      </c>
    </row>
    <row r="85" spans="1:13" ht="13.5">
      <c r="A85" s="3" t="s">
        <v>433</v>
      </c>
      <c r="B85" s="3" t="s">
        <v>627</v>
      </c>
      <c r="C85" s="3" t="s">
        <v>434</v>
      </c>
      <c r="D85" s="3" t="s">
        <v>435</v>
      </c>
      <c r="E85" s="27" t="str">
        <f>HYPERLINK("http://onlinelibrary.wiley.com/book/10.1002/9780470523551")</f>
        <v>http://onlinelibrary.wiley.com/book/10.1002/9780470523551</v>
      </c>
      <c r="F85" s="17" t="s">
        <v>436</v>
      </c>
      <c r="G85" s="4" t="s">
        <v>437</v>
      </c>
      <c r="H85" s="5">
        <v>116</v>
      </c>
      <c r="I85" s="5">
        <f t="shared" si="1"/>
        <v>69.599999999999994</v>
      </c>
      <c r="J85" s="17" t="s">
        <v>438</v>
      </c>
      <c r="K85" s="4" t="s">
        <v>439</v>
      </c>
      <c r="L85" s="5">
        <v>116</v>
      </c>
      <c r="M85" s="6">
        <v>455</v>
      </c>
    </row>
    <row r="86" spans="1:13" ht="13.5">
      <c r="A86" s="3" t="s">
        <v>410</v>
      </c>
      <c r="B86" s="3" t="s">
        <v>624</v>
      </c>
      <c r="C86" s="3" t="s">
        <v>427</v>
      </c>
      <c r="D86" s="3" t="s">
        <v>428</v>
      </c>
      <c r="E86" s="27" t="str">
        <f>HYPERLINK("http://onlinelibrary.wiley.com/book/10.1002/9780470515075")</f>
        <v>http://onlinelibrary.wiley.com/book/10.1002/9780470515075</v>
      </c>
      <c r="F86" s="17" t="s">
        <v>429</v>
      </c>
      <c r="G86" s="4" t="s">
        <v>430</v>
      </c>
      <c r="H86" s="5">
        <v>110</v>
      </c>
      <c r="I86" s="5">
        <f t="shared" si="1"/>
        <v>66</v>
      </c>
      <c r="J86" s="17" t="s">
        <v>431</v>
      </c>
      <c r="K86" s="4" t="s">
        <v>432</v>
      </c>
      <c r="L86" s="5">
        <v>110</v>
      </c>
      <c r="M86" s="6">
        <v>951</v>
      </c>
    </row>
    <row r="87" spans="1:13" ht="13.5">
      <c r="A87" s="3" t="s">
        <v>410</v>
      </c>
      <c r="B87" s="3" t="s">
        <v>624</v>
      </c>
      <c r="C87" s="3" t="s">
        <v>411</v>
      </c>
      <c r="D87" s="3" t="s">
        <v>412</v>
      </c>
      <c r="E87" s="27" t="str">
        <f>HYPERLINK("http://onlinelibrary.wiley.com/book/10.1002/9780470434697")</f>
        <v>http://onlinelibrary.wiley.com/book/10.1002/9780470434697</v>
      </c>
      <c r="F87" s="17" t="s">
        <v>413</v>
      </c>
      <c r="G87" s="4" t="s">
        <v>414</v>
      </c>
      <c r="H87" s="5">
        <v>121</v>
      </c>
      <c r="I87" s="5">
        <f t="shared" si="1"/>
        <v>72.599999999999994</v>
      </c>
      <c r="J87" s="17" t="s">
        <v>415</v>
      </c>
      <c r="K87" s="4" t="s">
        <v>11</v>
      </c>
      <c r="L87" s="5">
        <v>121</v>
      </c>
      <c r="M87" s="6">
        <v>381</v>
      </c>
    </row>
    <row r="88" spans="1:13" ht="13.5">
      <c r="A88" s="3" t="s">
        <v>410</v>
      </c>
      <c r="B88" s="3" t="s">
        <v>624</v>
      </c>
      <c r="C88" s="3" t="s">
        <v>446</v>
      </c>
      <c r="D88" s="3" t="s">
        <v>447</v>
      </c>
      <c r="E88" s="27" t="str">
        <f>HYPERLINK("http://onlinelibrary.wiley.com/book/10.1002/9780470590621")</f>
        <v>http://onlinelibrary.wiley.com/book/10.1002/9780470590621</v>
      </c>
      <c r="F88" s="17" t="s">
        <v>448</v>
      </c>
      <c r="G88" s="4" t="s">
        <v>449</v>
      </c>
      <c r="H88" s="5">
        <v>116</v>
      </c>
      <c r="I88" s="5">
        <f t="shared" si="1"/>
        <v>69.599999999999994</v>
      </c>
      <c r="J88" s="17" t="s">
        <v>450</v>
      </c>
      <c r="K88" s="4" t="s">
        <v>12</v>
      </c>
      <c r="L88" s="5">
        <v>116</v>
      </c>
      <c r="M88" s="6">
        <v>438</v>
      </c>
    </row>
    <row r="89" spans="1:13" ht="13.5">
      <c r="A89" s="3" t="s">
        <v>104</v>
      </c>
      <c r="B89" s="3" t="s">
        <v>625</v>
      </c>
      <c r="C89" s="3" t="s">
        <v>159</v>
      </c>
      <c r="D89" s="3" t="s">
        <v>160</v>
      </c>
      <c r="E89" s="27" t="str">
        <f>HYPERLINK("http://onlinelibrary.wiley.com/book/10.1002/0471448354")</f>
        <v>http://onlinelibrary.wiley.com/book/10.1002/0471448354</v>
      </c>
      <c r="F89" s="17" t="s">
        <v>161</v>
      </c>
      <c r="G89" s="4" t="s">
        <v>162</v>
      </c>
      <c r="H89" s="5">
        <v>121</v>
      </c>
      <c r="I89" s="5">
        <f t="shared" si="1"/>
        <v>72.599999999999994</v>
      </c>
      <c r="J89" s="17" t="s">
        <v>163</v>
      </c>
      <c r="K89" s="4" t="s">
        <v>164</v>
      </c>
      <c r="L89" s="5">
        <v>121</v>
      </c>
      <c r="M89" s="6">
        <v>225</v>
      </c>
    </row>
    <row r="90" spans="1:13" ht="13.5">
      <c r="A90" s="3" t="s">
        <v>104</v>
      </c>
      <c r="B90" s="3" t="s">
        <v>625</v>
      </c>
      <c r="C90" s="3" t="s">
        <v>467</v>
      </c>
      <c r="D90" s="3" t="s">
        <v>468</v>
      </c>
      <c r="E90" s="27" t="str">
        <f>HYPERLINK("http://onlinelibrary.wiley.com/book/10.1002/9780470745830")</f>
        <v>http://onlinelibrary.wiley.com/book/10.1002/9780470745830</v>
      </c>
      <c r="F90" s="17" t="s">
        <v>469</v>
      </c>
      <c r="G90" s="4" t="s">
        <v>470</v>
      </c>
      <c r="H90" s="5">
        <v>75</v>
      </c>
      <c r="I90" s="5">
        <f t="shared" si="1"/>
        <v>45</v>
      </c>
      <c r="J90" s="17" t="s">
        <v>471</v>
      </c>
      <c r="K90" s="4" t="s">
        <v>472</v>
      </c>
      <c r="L90" s="5">
        <v>75</v>
      </c>
      <c r="M90" s="6">
        <v>259</v>
      </c>
    </row>
    <row r="91" spans="1:13" ht="13.5">
      <c r="A91" s="3" t="s">
        <v>104</v>
      </c>
      <c r="B91" s="3" t="s">
        <v>625</v>
      </c>
      <c r="C91" s="3" t="s">
        <v>105</v>
      </c>
      <c r="D91" s="3" t="s">
        <v>106</v>
      </c>
      <c r="E91" s="27" t="str">
        <f>HYPERLINK("http://onlinelibrary.wiley.com/book/10.1002/0470101024")</f>
        <v>http://onlinelibrary.wiley.com/book/10.1002/0470101024</v>
      </c>
      <c r="F91" s="17" t="s">
        <v>107</v>
      </c>
      <c r="G91" s="4" t="s">
        <v>108</v>
      </c>
      <c r="H91" s="5">
        <v>94.95</v>
      </c>
      <c r="I91" s="5">
        <f t="shared" si="1"/>
        <v>56.97</v>
      </c>
      <c r="J91" s="17" t="s">
        <v>109</v>
      </c>
      <c r="K91" s="4" t="s">
        <v>110</v>
      </c>
      <c r="L91" s="5">
        <v>94.95</v>
      </c>
      <c r="M91" s="6">
        <v>293</v>
      </c>
    </row>
    <row r="92" spans="1:13" ht="13.5">
      <c r="A92" s="3" t="s">
        <v>104</v>
      </c>
      <c r="B92" s="3" t="s">
        <v>625</v>
      </c>
      <c r="C92" s="3" t="s">
        <v>456</v>
      </c>
      <c r="D92" s="3" t="s">
        <v>457</v>
      </c>
      <c r="E92" s="27" t="str">
        <f>HYPERLINK("http://onlinelibrary.wiley.com/book/10.1002/9780470685815")</f>
        <v>http://onlinelibrary.wiley.com/book/10.1002/9780470685815</v>
      </c>
      <c r="F92" s="17" t="s">
        <v>458</v>
      </c>
      <c r="G92" s="4" t="s">
        <v>459</v>
      </c>
      <c r="H92" s="5">
        <v>95</v>
      </c>
      <c r="I92" s="5">
        <f t="shared" si="1"/>
        <v>57</v>
      </c>
      <c r="J92" s="17" t="s">
        <v>460</v>
      </c>
      <c r="K92" s="4" t="s">
        <v>461</v>
      </c>
      <c r="L92" s="5">
        <v>95</v>
      </c>
      <c r="M92" s="6">
        <v>373</v>
      </c>
    </row>
    <row r="93" spans="1:13" ht="13.5">
      <c r="A93" s="3" t="s">
        <v>97</v>
      </c>
      <c r="B93" s="3" t="s">
        <v>620</v>
      </c>
      <c r="C93" s="3" t="s">
        <v>341</v>
      </c>
      <c r="D93" s="3" t="s">
        <v>342</v>
      </c>
      <c r="E93" s="27" t="str">
        <f>HYPERLINK("http://onlinelibrary.wiley.com/book/10.1002/9780470181188")</f>
        <v>http://onlinelibrary.wiley.com/book/10.1002/9780470181188</v>
      </c>
      <c r="F93" s="17" t="s">
        <v>343</v>
      </c>
      <c r="G93" s="4" t="s">
        <v>344</v>
      </c>
      <c r="H93" s="5">
        <v>137</v>
      </c>
      <c r="I93" s="5">
        <f t="shared" si="1"/>
        <v>82.2</v>
      </c>
      <c r="J93" s="17" t="s">
        <v>345</v>
      </c>
      <c r="K93" s="4" t="s">
        <v>346</v>
      </c>
      <c r="L93" s="5">
        <v>137</v>
      </c>
      <c r="M93" s="6">
        <v>465</v>
      </c>
    </row>
    <row r="94" spans="1:13" ht="13.5">
      <c r="A94" s="3" t="s">
        <v>97</v>
      </c>
      <c r="B94" s="3" t="s">
        <v>620</v>
      </c>
      <c r="C94" s="3" t="s">
        <v>98</v>
      </c>
      <c r="D94" s="3" t="s">
        <v>117</v>
      </c>
      <c r="E94" s="27" t="str">
        <f>HYPERLINK("http://onlinelibrary.wiley.com/book/10.1002/0470867159")</f>
        <v>http://onlinelibrary.wiley.com/book/10.1002/0470867159</v>
      </c>
      <c r="F94" s="17" t="s">
        <v>118</v>
      </c>
      <c r="G94" s="4" t="s">
        <v>119</v>
      </c>
      <c r="H94" s="5">
        <v>130</v>
      </c>
      <c r="I94" s="5">
        <f t="shared" si="1"/>
        <v>78</v>
      </c>
      <c r="J94" s="17" t="s">
        <v>120</v>
      </c>
      <c r="K94" s="4" t="s">
        <v>121</v>
      </c>
      <c r="L94" s="5">
        <v>130</v>
      </c>
      <c r="M94" s="6">
        <v>479</v>
      </c>
    </row>
    <row r="95" spans="1:13" ht="13.5">
      <c r="A95" s="3" t="s">
        <v>97</v>
      </c>
      <c r="B95" s="3" t="s">
        <v>620</v>
      </c>
      <c r="C95" s="3" t="s">
        <v>98</v>
      </c>
      <c r="D95" s="3" t="s">
        <v>99</v>
      </c>
      <c r="E95" s="27" t="str">
        <f>HYPERLINK("http://onlinelibrary.wiley.com/book/10.1002/0470092394")</f>
        <v>http://onlinelibrary.wiley.com/book/10.1002/0470092394</v>
      </c>
      <c r="F95" s="17" t="s">
        <v>100</v>
      </c>
      <c r="G95" s="4" t="s">
        <v>101</v>
      </c>
      <c r="H95" s="5">
        <v>120</v>
      </c>
      <c r="I95" s="5">
        <f t="shared" si="1"/>
        <v>72</v>
      </c>
      <c r="J95" s="17" t="s">
        <v>102</v>
      </c>
      <c r="K95" s="4" t="s">
        <v>103</v>
      </c>
      <c r="L95" s="5">
        <v>120</v>
      </c>
      <c r="M95" s="6">
        <v>447</v>
      </c>
    </row>
    <row r="96" spans="1:13" ht="13.5">
      <c r="A96" s="3" t="s">
        <v>97</v>
      </c>
      <c r="B96" s="3" t="s">
        <v>620</v>
      </c>
      <c r="C96" s="3" t="s">
        <v>98</v>
      </c>
      <c r="D96" s="3" t="s">
        <v>321</v>
      </c>
      <c r="E96" s="27" t="str">
        <f>HYPERLINK("http://onlinelibrary.wiley.com/book/10.1002/9780470035948")</f>
        <v>http://onlinelibrary.wiley.com/book/10.1002/9780470035948</v>
      </c>
      <c r="F96" s="17" t="s">
        <v>322</v>
      </c>
      <c r="G96" s="4" t="s">
        <v>323</v>
      </c>
      <c r="H96" s="5">
        <v>110</v>
      </c>
      <c r="I96" s="5">
        <f t="shared" si="1"/>
        <v>66</v>
      </c>
      <c r="J96" s="17" t="s">
        <v>324</v>
      </c>
      <c r="K96" s="4" t="s">
        <v>325</v>
      </c>
      <c r="L96" s="5">
        <v>110</v>
      </c>
      <c r="M96" s="6">
        <v>597</v>
      </c>
    </row>
    <row r="97" spans="1:13" ht="13.5">
      <c r="A97" s="3" t="s">
        <v>97</v>
      </c>
      <c r="B97" s="3" t="s">
        <v>620</v>
      </c>
      <c r="C97" s="3" t="s">
        <v>257</v>
      </c>
      <c r="D97" s="3" t="s">
        <v>258</v>
      </c>
      <c r="E97" s="27" t="str">
        <f>HYPERLINK("http://onlinelibrary.wiley.com/book/10.1002/0471744735")</f>
        <v>http://onlinelibrary.wiley.com/book/10.1002/0471744735</v>
      </c>
      <c r="F97" s="17" t="s">
        <v>259</v>
      </c>
      <c r="G97" s="4" t="s">
        <v>260</v>
      </c>
      <c r="H97" s="5">
        <v>121</v>
      </c>
      <c r="I97" s="5">
        <f t="shared" si="1"/>
        <v>72.599999999999994</v>
      </c>
      <c r="J97" s="17" t="s">
        <v>261</v>
      </c>
      <c r="K97" s="4" t="s">
        <v>262</v>
      </c>
      <c r="L97" s="5">
        <v>121</v>
      </c>
      <c r="M97" s="6">
        <v>321</v>
      </c>
    </row>
    <row r="98" spans="1:13" ht="13.5">
      <c r="A98" s="3" t="s">
        <v>97</v>
      </c>
      <c r="B98" s="3" t="s">
        <v>620</v>
      </c>
      <c r="C98" s="3" t="s">
        <v>326</v>
      </c>
      <c r="D98" s="3" t="s">
        <v>327</v>
      </c>
      <c r="E98" s="27" t="str">
        <f>HYPERLINK("http://onlinelibrary.wiley.com/book/10.1002/9780470065662")</f>
        <v>http://onlinelibrary.wiley.com/book/10.1002/9780470065662</v>
      </c>
      <c r="F98" s="17" t="s">
        <v>328</v>
      </c>
      <c r="G98" s="4" t="s">
        <v>323</v>
      </c>
      <c r="H98" s="5">
        <v>160</v>
      </c>
      <c r="I98" s="5">
        <f t="shared" si="1"/>
        <v>96</v>
      </c>
      <c r="J98" s="17" t="s">
        <v>329</v>
      </c>
      <c r="K98" s="4" t="s">
        <v>330</v>
      </c>
      <c r="L98" s="5">
        <v>160</v>
      </c>
      <c r="M98" s="6">
        <v>537</v>
      </c>
    </row>
    <row r="99" spans="1:13" ht="13.5">
      <c r="A99" s="3" t="s">
        <v>97</v>
      </c>
      <c r="B99" s="3" t="s">
        <v>620</v>
      </c>
      <c r="C99" s="3" t="s">
        <v>404</v>
      </c>
      <c r="D99" s="3" t="s">
        <v>405</v>
      </c>
      <c r="E99" s="27" t="str">
        <f>HYPERLINK("http://onlinelibrary.wiley.com/book/10.1002/9780470434567")</f>
        <v>http://onlinelibrary.wiley.com/book/10.1002/9780470434567</v>
      </c>
      <c r="F99" s="17" t="s">
        <v>406</v>
      </c>
      <c r="G99" s="4" t="s">
        <v>407</v>
      </c>
      <c r="H99" s="5">
        <v>130</v>
      </c>
      <c r="I99" s="5">
        <f t="shared" si="1"/>
        <v>78</v>
      </c>
      <c r="J99" s="17" t="s">
        <v>408</v>
      </c>
      <c r="K99" s="4" t="s">
        <v>409</v>
      </c>
      <c r="L99" s="5">
        <v>130</v>
      </c>
      <c r="M99" s="6">
        <v>521</v>
      </c>
    </row>
    <row r="100" spans="1:13" ht="13.5">
      <c r="A100" s="3" t="s">
        <v>97</v>
      </c>
      <c r="B100" s="3" t="s">
        <v>620</v>
      </c>
      <c r="C100" s="3" t="s">
        <v>111</v>
      </c>
      <c r="D100" s="3" t="s">
        <v>112</v>
      </c>
      <c r="E100" s="27" t="str">
        <f>HYPERLINK("http://onlinelibrary.wiley.com/book/10.1002/0470863692")</f>
        <v>http://onlinelibrary.wiley.com/book/10.1002/0470863692</v>
      </c>
      <c r="F100" s="17" t="s">
        <v>113</v>
      </c>
      <c r="G100" s="4" t="s">
        <v>114</v>
      </c>
      <c r="H100" s="5">
        <v>90</v>
      </c>
      <c r="I100" s="5">
        <f t="shared" si="1"/>
        <v>54</v>
      </c>
      <c r="J100" s="17" t="s">
        <v>115</v>
      </c>
      <c r="K100" s="4" t="s">
        <v>116</v>
      </c>
      <c r="L100" s="5">
        <v>90</v>
      </c>
      <c r="M100" s="6">
        <v>369</v>
      </c>
    </row>
    <row r="101" spans="1:13">
      <c r="H101" s="26">
        <f>SUM(H3:H100)</f>
        <v>13466.900000000001</v>
      </c>
      <c r="I101" s="26">
        <f>SUM(I3:I100)</f>
        <v>8080.1400000000049</v>
      </c>
    </row>
  </sheetData>
  <sortState ref="A2:M102">
    <sortCondition ref="A3:A102"/>
    <sortCondition ref="B3:B102"/>
    <sortCondition ref="C3:C102"/>
    <sortCondition ref="D3:D102"/>
  </sortState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Listing</vt:lpstr>
    </vt:vector>
  </TitlesOfParts>
  <Company>John Wiley and Sons,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WileyService</dc:creator>
  <cp:lastModifiedBy>核研</cp:lastModifiedBy>
  <dcterms:created xsi:type="dcterms:W3CDTF">2011-07-28T07:48:08Z</dcterms:created>
  <dcterms:modified xsi:type="dcterms:W3CDTF">2013-04-17T02:19:37Z</dcterms:modified>
</cp:coreProperties>
</file>